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6020" windowHeight="9000" activeTab="0"/>
  </bookViews>
  <sheets>
    <sheet name="印刷シート" sheetId="1" r:id="rId1"/>
    <sheet name="レコードシート" sheetId="2" r:id="rId2"/>
    <sheet name="基本シート" sheetId="3" r:id="rId3"/>
    <sheet name="特技シート" sheetId="4" r:id="rId4"/>
    <sheet name="参照欄" sheetId="5" r:id="rId5"/>
    <sheet name="設定その他" sheetId="6" r:id="rId6"/>
    <sheet name="バージョン情報" sheetId="7" r:id="rId7"/>
  </sheets>
  <definedNames>
    <definedName name="_xlnm._FilterDatabase" localSheetId="4" hidden="1">'参照欄'!$AC$1:$AC$5664</definedName>
    <definedName name="_xlfn.SUMIFS" hidden="1">#NAME?</definedName>
    <definedName name="A">'参照欄'!$W$14:$W$32</definedName>
    <definedName name="MGR">'参照欄'!$B$2:$B$19</definedName>
    <definedName name="_xlnm.Print_Area" localSheetId="0">'印刷シート'!$A$1:$DN$129</definedName>
    <definedName name="_xlnm.Print_Area" localSheetId="3">'特技シート'!$B$1:$J$71</definedName>
    <definedName name="_xlnm.Print_Titles" localSheetId="3">'特技シート'!$1:$1</definedName>
    <definedName name="エンタープライズ">'参照欄'!$W$34</definedName>
    <definedName name="オーバーロード_強化人間">'参照欄'!$W$36</definedName>
    <definedName name="オーバーロード_星を見る者">'参照欄'!$W$35</definedName>
    <definedName name="カバリエ_シールド防御">'参照欄'!$W$5</definedName>
    <definedName name="カバリエ_ブリッツクリーク">'参照欄'!$W$4</definedName>
    <definedName name="クエスト">'参照欄'!$AL$10:$AL$11</definedName>
    <definedName name="クラス">'参照欄'!$Y$2:$Y$37</definedName>
    <definedName name="クラス表示">'参照欄'!$Y$2:$Z$19</definedName>
    <definedName name="クラッシャー_DLS_α">'参照欄'!$W$6</definedName>
    <definedName name="クラッシャー_DLS_β">'参照欄'!$W$7</definedName>
    <definedName name="グラムメタル_バインダー防御">'参照欄'!$W$32</definedName>
    <definedName name="グラムメタル_封土授与">'参照欄'!$W$33</definedName>
    <definedName name="コンダクター">'参照欄'!$W$2</definedName>
    <definedName name="スイーパー">'参照欄'!$W$3</definedName>
    <definedName name="スーパー">'参照欄'!$W$8</definedName>
    <definedName name="ストライカー">'参照欄'!$W$1</definedName>
    <definedName name="ディザスター">'参照欄'!$W$9</definedName>
    <definedName name="ファンタズム">'参照欄'!$W$10</definedName>
    <definedName name="ベテラン">'参照欄'!$W$13</definedName>
    <definedName name="ユニオン">'参照欄'!$W$11</definedName>
    <definedName name="ライトニング">'参照欄'!$W$12</definedName>
    <definedName name="加護">'参照欄'!$AL$12:$AO$33</definedName>
    <definedName name="属性">'参照欄'!$AL$41:$AL$49</definedName>
    <definedName name="能力">'参照欄'!$AL$35:$AL$40</definedName>
  </definedNames>
  <calcPr fullCalcOnLoad="1"/>
</workbook>
</file>

<file path=xl/comments3.xml><?xml version="1.0" encoding="utf-8"?>
<comments xmlns="http://schemas.openxmlformats.org/spreadsheetml/2006/main">
  <authors>
    <author>Koshiba Toshiaki</author>
    <author>culloss</author>
  </authors>
  <commentList>
    <comment ref="K6" authorId="0">
      <text>
        <r>
          <rPr>
            <b/>
            <sz val="9"/>
            <rFont val="ＭＳ Ｐゴシック"/>
            <family val="3"/>
          </rPr>
          <t>サクセションなどで得た加護を入力</t>
        </r>
      </text>
    </comment>
    <comment ref="B3" authorId="1">
      <text>
        <r>
          <rPr>
            <b/>
            <sz val="9"/>
            <rFont val="ＭＳ Ｐゴシック"/>
            <family val="3"/>
          </rPr>
          <t>初期でクラスを重複させる場合は、最初に連続してクラスを並べ、上の方にクラスレベルを入力</t>
        </r>
      </text>
    </comment>
    <comment ref="K3" authorId="1">
      <text>
        <r>
          <rPr>
            <b/>
            <sz val="9"/>
            <rFont val="ＭＳ Ｐゴシック"/>
            <family val="3"/>
          </rPr>
          <t>クラスを選択した後に加護を選択する。</t>
        </r>
      </text>
    </comment>
  </commentList>
</comments>
</file>

<file path=xl/comments4.xml><?xml version="1.0" encoding="utf-8"?>
<comments xmlns="http://schemas.openxmlformats.org/spreadsheetml/2006/main">
  <authors>
    <author>culloss</author>
  </authors>
  <commentList>
    <comment ref="B2" authorId="0">
      <text>
        <r>
          <rPr>
            <b/>
            <sz val="9"/>
            <rFont val="ＭＳ Ｐゴシック"/>
            <family val="3"/>
          </rPr>
          <t>自動取得以外の特技を入力</t>
        </r>
      </text>
    </comment>
    <comment ref="A2" authorId="0">
      <text>
        <r>
          <rPr>
            <b/>
            <sz val="9"/>
            <rFont val="ＭＳ Ｐゴシック"/>
            <family val="3"/>
          </rPr>
          <t>汎用特技かクラスによって得られた特技かを明記すること</t>
        </r>
      </text>
    </comment>
    <comment ref="B4" authorId="0">
      <text>
        <r>
          <rPr>
            <b/>
            <sz val="9"/>
            <rFont val="ＭＳ Ｐゴシック"/>
            <family val="3"/>
          </rPr>
          <t>自動取得以外の特技を入力</t>
        </r>
      </text>
    </comment>
  </commentList>
</comments>
</file>

<file path=xl/sharedStrings.xml><?xml version="1.0" encoding="utf-8"?>
<sst xmlns="http://schemas.openxmlformats.org/spreadsheetml/2006/main" count="1314" uniqueCount="880">
  <si>
    <t>体力</t>
  </si>
  <si>
    <t>反射</t>
  </si>
  <si>
    <t>知覚</t>
  </si>
  <si>
    <t>理知</t>
  </si>
  <si>
    <t>意思</t>
  </si>
  <si>
    <t>幸運</t>
  </si>
  <si>
    <t>クラス名</t>
  </si>
  <si>
    <t>対象</t>
  </si>
  <si>
    <t>射程</t>
  </si>
  <si>
    <t>代償</t>
  </si>
  <si>
    <t>参照P</t>
  </si>
  <si>
    <t>ﾚﾍﾞﾙ</t>
  </si>
  <si>
    <t>効果</t>
  </si>
  <si>
    <t>加護</t>
  </si>
  <si>
    <t>ブラギ</t>
  </si>
  <si>
    <t>ヘイムダル</t>
  </si>
  <si>
    <t>オーディン</t>
  </si>
  <si>
    <t>ヘルモード</t>
  </si>
  <si>
    <t>バルドル</t>
  </si>
  <si>
    <t>ニョルド</t>
  </si>
  <si>
    <t>ティール</t>
  </si>
  <si>
    <t>ミューズ</t>
  </si>
  <si>
    <t>ボーナス</t>
  </si>
  <si>
    <t>基本値</t>
  </si>
  <si>
    <t>その他</t>
  </si>
  <si>
    <t>リアクション</t>
  </si>
  <si>
    <t>ダメージロール</t>
  </si>
  <si>
    <t>環境</t>
  </si>
  <si>
    <t>戦闘移動</t>
  </si>
  <si>
    <t>全力移動</t>
  </si>
  <si>
    <t>全力移動への修正</t>
  </si>
  <si>
    <t>戦闘移動への修正</t>
  </si>
  <si>
    <t>戦闘移動係数修正</t>
  </si>
  <si>
    <t>メジャー</t>
  </si>
  <si>
    <t>マイナー</t>
  </si>
  <si>
    <t>セットアップ</t>
  </si>
  <si>
    <t>イニシアチブ</t>
  </si>
  <si>
    <t>オート</t>
  </si>
  <si>
    <t>クリンナップ</t>
  </si>
  <si>
    <t>常時</t>
  </si>
  <si>
    <t>効果参照</t>
  </si>
  <si>
    <t>キャラクター名</t>
  </si>
  <si>
    <t>プレイヤー名</t>
  </si>
  <si>
    <t>種族</t>
  </si>
  <si>
    <t>年齢・性別</t>
  </si>
  <si>
    <t>レベル</t>
  </si>
  <si>
    <t>マリーシ</t>
  </si>
  <si>
    <t>総合レベル</t>
  </si>
  <si>
    <t>意志</t>
  </si>
  <si>
    <t>初期選択</t>
  </si>
  <si>
    <t>能力値</t>
  </si>
  <si>
    <t>能力基本値に対する修正</t>
  </si>
  <si>
    <t>能力基本値</t>
  </si>
  <si>
    <t>命中値</t>
  </si>
  <si>
    <t>回避値</t>
  </si>
  <si>
    <t>行動値</t>
  </si>
  <si>
    <t>耐久力</t>
  </si>
  <si>
    <t>攻撃力</t>
  </si>
  <si>
    <t>レベル</t>
  </si>
  <si>
    <t>その他1</t>
  </si>
  <si>
    <t>その他2</t>
  </si>
  <si>
    <t>その他3</t>
  </si>
  <si>
    <t>その他4</t>
  </si>
  <si>
    <t>その他5</t>
  </si>
  <si>
    <t>特技</t>
  </si>
  <si>
    <t>〈斬〉</t>
  </si>
  <si>
    <t>〈刺〉</t>
  </si>
  <si>
    <t>〈炎〉</t>
  </si>
  <si>
    <t>〈氷〉</t>
  </si>
  <si>
    <t>〈光〉</t>
  </si>
  <si>
    <t>〈神〉</t>
  </si>
  <si>
    <t>戦闘値</t>
  </si>
  <si>
    <t>精神力</t>
  </si>
  <si>
    <t>〈殴〉</t>
  </si>
  <si>
    <t>〈雷〉</t>
  </si>
  <si>
    <t>〈闇〉</t>
  </si>
  <si>
    <t>未装備合計</t>
  </si>
  <si>
    <t>戦闘値合計</t>
  </si>
  <si>
    <t>ベース値</t>
  </si>
  <si>
    <t xml:space="preserve">ダメージ
</t>
  </si>
  <si>
    <t>ダイス</t>
  </si>
  <si>
    <t>特技修正</t>
  </si>
  <si>
    <t>特技合計</t>
  </si>
  <si>
    <t>アカラナータ</t>
  </si>
  <si>
    <t>ﾀﾞﾒｰｼﾞﾀﾞｲｽ</t>
  </si>
  <si>
    <t>出典</t>
  </si>
  <si>
    <t>トール</t>
  </si>
  <si>
    <t>イドゥン</t>
  </si>
  <si>
    <t>ネルガル</t>
  </si>
  <si>
    <t>タケミカヅチ</t>
  </si>
  <si>
    <t>エーギル</t>
  </si>
  <si>
    <t>ヘル</t>
  </si>
  <si>
    <t>ガイア</t>
  </si>
  <si>
    <t>特技名</t>
  </si>
  <si>
    <t>種別</t>
  </si>
  <si>
    <t>タイミング</t>
  </si>
  <si>
    <t>戦闘値表</t>
  </si>
  <si>
    <t xml:space="preserve">端数切捨
戦闘値ベース
</t>
  </si>
  <si>
    <t>クラス/レベル</t>
  </si>
  <si>
    <t>未装備</t>
  </si>
  <si>
    <t>命中値</t>
  </si>
  <si>
    <t>(B+C)/2</t>
  </si>
  <si>
    <t>回避値</t>
  </si>
  <si>
    <t>(B+F)/2</t>
  </si>
  <si>
    <t>(D+C)/2</t>
  </si>
  <si>
    <t>(D+F)/2</t>
  </si>
  <si>
    <t>B+D</t>
  </si>
  <si>
    <t>【体力基本値】</t>
  </si>
  <si>
    <t>【意志基本値】</t>
  </si>
  <si>
    <t>防御修正</t>
  </si>
  <si>
    <t>斬</t>
  </si>
  <si>
    <t>刺</t>
  </si>
  <si>
    <t>殴</t>
  </si>
  <si>
    <t>炎</t>
  </si>
  <si>
    <t>氷</t>
  </si>
  <si>
    <t>雷</t>
  </si>
  <si>
    <t>光</t>
  </si>
  <si>
    <t>闇</t>
  </si>
  <si>
    <t>特技名</t>
  </si>
  <si>
    <t>レベル</t>
  </si>
  <si>
    <t>タイミング</t>
  </si>
  <si>
    <t>A</t>
  </si>
  <si>
    <t>+</t>
  </si>
  <si>
    <t>B</t>
  </si>
  <si>
    <t>C</t>
  </si>
  <si>
    <t>D</t>
  </si>
  <si>
    <t>E</t>
  </si>
  <si>
    <t>F</t>
  </si>
  <si>
    <t>登場判定</t>
  </si>
  <si>
    <t>【幸運】</t>
  </si>
  <si>
    <t>+</t>
  </si>
  <si>
    <t>コネクション</t>
  </si>
  <si>
    <t>ライフパス</t>
  </si>
  <si>
    <t>出自</t>
  </si>
  <si>
    <t>コネクション</t>
  </si>
  <si>
    <t>関係</t>
  </si>
  <si>
    <t>設定：</t>
  </si>
  <si>
    <t>経験</t>
  </si>
  <si>
    <t>邂逅</t>
  </si>
  <si>
    <t>備考</t>
  </si>
  <si>
    <t>汎用特技</t>
  </si>
  <si>
    <t>アイテム</t>
  </si>
  <si>
    <t>財産ポイント</t>
  </si>
  <si>
    <t>ライフスタイル</t>
  </si>
  <si>
    <t>住宅</t>
  </si>
  <si>
    <r>
      <t xml:space="preserve">戦闘値
</t>
    </r>
    <r>
      <rPr>
        <sz val="9"/>
        <color indexed="9"/>
        <rFont val="ＭＳ Ｐゴシック"/>
        <family val="3"/>
      </rPr>
      <t>現在値(合計)</t>
    </r>
  </si>
  <si>
    <r>
      <rPr>
        <sz val="8"/>
        <rFont val="ＭＳ Ｐゴシック"/>
        <family val="3"/>
      </rPr>
      <t>命中値</t>
    </r>
    <r>
      <rPr>
        <sz val="11"/>
        <rFont val="ＭＳ Ｐゴシック"/>
        <family val="0"/>
      </rPr>
      <t xml:space="preserve">
　+</t>
    </r>
  </si>
  <si>
    <r>
      <rPr>
        <sz val="8"/>
        <rFont val="ＭＳ Ｐゴシック"/>
        <family val="3"/>
      </rPr>
      <t>回避値</t>
    </r>
    <r>
      <rPr>
        <sz val="11"/>
        <rFont val="ＭＳ Ｐゴシック"/>
        <family val="0"/>
      </rPr>
      <t xml:space="preserve">
　+</t>
    </r>
  </si>
  <si>
    <r>
      <rPr>
        <sz val="8"/>
        <rFont val="ＭＳ Ｐゴシック"/>
        <family val="3"/>
      </rPr>
      <t>行動値</t>
    </r>
    <r>
      <rPr>
        <sz val="11"/>
        <rFont val="ＭＳ Ｐゴシック"/>
        <family val="0"/>
      </rPr>
      <t xml:space="preserve">
　+</t>
    </r>
  </si>
  <si>
    <t>使用
経験点</t>
  </si>
  <si>
    <t>レベル</t>
  </si>
  <si>
    <t>タイミング</t>
  </si>
  <si>
    <t>フツノミタマ</t>
  </si>
  <si>
    <t>バージョン</t>
  </si>
  <si>
    <t>日付</t>
  </si>
  <si>
    <t>内容</t>
  </si>
  <si>
    <t>製作：神行太保</t>
  </si>
  <si>
    <t>クラス</t>
  </si>
  <si>
    <t>クラス</t>
  </si>
  <si>
    <t>選択</t>
  </si>
  <si>
    <t>自動取得</t>
  </si>
  <si>
    <t>自身</t>
  </si>
  <si>
    <t>なし</t>
  </si>
  <si>
    <t>単体</t>
  </si>
  <si>
    <t>自</t>
  </si>
  <si>
    <t>ゲームマスター名</t>
  </si>
  <si>
    <t>シナリオ名</t>
  </si>
  <si>
    <t>□</t>
  </si>
  <si>
    <t>【HP】</t>
  </si>
  <si>
    <t>【MP】</t>
  </si>
  <si>
    <t>点</t>
  </si>
  <si>
    <t>経験点表(端数切り捨て)</t>
  </si>
  <si>
    <t>メモ</t>
  </si>
  <si>
    <t>・セッションに最後まで参加した。　　　　　　　　　　　　 　　□</t>
  </si>
  <si>
    <t>・良いロールプレイをした。　　　　　　　　　　　　　　 　　　　□</t>
  </si>
  <si>
    <t>・他のプレイヤーを助けるような発言や行動を行った。　 □</t>
  </si>
  <si>
    <t>・セッションの進行を助けた。　　　　　　　　　　　　　　　　　□</t>
  </si>
  <si>
    <r>
      <rPr>
        <sz val="8"/>
        <rFont val="ＭＳ Ｐゴシック"/>
        <family val="3"/>
      </rPr>
      <t>・場所の手配、提供、連絡や参加者のスケジュール調整などを行った。</t>
    </r>
    <r>
      <rPr>
        <sz val="9"/>
        <rFont val="ＭＳ Ｐゴシック"/>
        <family val="3"/>
      </rPr>
      <t xml:space="preserve">      </t>
    </r>
    <r>
      <rPr>
        <sz val="11"/>
        <rFont val="ＭＳ Ｐゴシック"/>
        <family val="0"/>
      </rPr>
      <t>□</t>
    </r>
  </si>
  <si>
    <t>ゲームマスター署名</t>
  </si>
  <si>
    <t>経験点合計</t>
  </si>
  <si>
    <t>能力値計算表(端数切り捨て)</t>
  </si>
  <si>
    <t>追加(1点)</t>
  </si>
  <si>
    <t>能力基本値(合計)</t>
  </si>
  <si>
    <t>÷3</t>
  </si>
  <si>
    <t>÷3</t>
  </si>
  <si>
    <t>能力ボーナス</t>
  </si>
  <si>
    <r>
      <rPr>
        <b/>
        <sz val="9"/>
        <color indexed="9"/>
        <rFont val="ＭＳ Ｐゴシック"/>
        <family val="3"/>
      </rPr>
      <t>ブレイク</t>
    </r>
    <r>
      <rPr>
        <sz val="9"/>
        <color indexed="9"/>
        <rFont val="ＭＳ Ｐゴシック"/>
        <family val="3"/>
      </rPr>
      <t xml:space="preserve">
</t>
    </r>
    <r>
      <rPr>
        <sz val="10"/>
        <color indexed="9"/>
        <rFont val="ＭＳ Ｐゴシック"/>
        <family val="3"/>
      </rPr>
      <t>■</t>
    </r>
  </si>
  <si>
    <t>シャード</t>
  </si>
  <si>
    <t>宣言</t>
  </si>
  <si>
    <t>名称</t>
  </si>
  <si>
    <t>範囲(選択)</t>
  </si>
  <si>
    <t>イニシアチブプロセス</t>
  </si>
  <si>
    <t>10dの〈神〉ダメージを与える。</t>
  </si>
  <si>
    <t>いつでも</t>
  </si>
  <si>
    <t>HP、MPを完全に回復する。バッドステータス、戦闘不能、死亡も回復する。</t>
  </si>
  <si>
    <t>判定の直後</t>
  </si>
  <si>
    <t>判定の達成値を-20する。クリティカルは打ち消す。</t>
  </si>
  <si>
    <t>いつでも</t>
  </si>
  <si>
    <t>加護一つを打ち消す。</t>
  </si>
  <si>
    <t>願い一つをかなえる。</t>
  </si>
  <si>
    <t>実ダメージ適用の際</t>
  </si>
  <si>
    <t>受けた実ダメージ(最大で耐久力まで)を、相手にも同時に与える。</t>
  </si>
  <si>
    <t>ダメージロール直後</t>
  </si>
  <si>
    <t>適用される(予定の)実ダメージを0にする。</t>
  </si>
  <si>
    <t>ダメージロール直前</t>
  </si>
  <si>
    <t>ダメージを〈神〉属性に変更し、ダメージロールに+10d。移し替え不可</t>
  </si>
  <si>
    <t>15dの〈神〉ダメージを与える。</t>
  </si>
  <si>
    <t>攻撃の対象を「場面(選択)」、射程を「場面」に変更</t>
  </si>
  <si>
    <t>判定の達成値を+20する。ファンブルは打ち消す。</t>
  </si>
  <si>
    <t>ダメージロールに[耐久力-HP]する。</t>
  </si>
  <si>
    <t>シャードの加護を1つ追加で使用可能にする。</t>
  </si>
  <si>
    <t>メジャーアクションによる判定をクリティカルにする。</t>
  </si>
  <si>
    <t>ダメージを〈神〉属性に変更し、ダメージロールに+5d。複数対象にも有効</t>
  </si>
  <si>
    <t>リアクションをクリティカルに変更する。もしくは退場する。</t>
  </si>
  <si>
    <t>対象は即座にメインプロセスを1回行う。自身を対象にできない。</t>
  </si>
  <si>
    <t>リアクションをクリティカルに変更する。もしくはイニシアチブで移動する。</t>
  </si>
  <si>
    <t>常備化P</t>
  </si>
  <si>
    <t>経験点</t>
  </si>
  <si>
    <t>汎用</t>
  </si>
  <si>
    <t>ライフスタイル</t>
  </si>
  <si>
    <t>財産P</t>
  </si>
  <si>
    <t>一般アイテム1</t>
  </si>
  <si>
    <t>一般アイテム2</t>
  </si>
  <si>
    <t>一般アイテム3</t>
  </si>
  <si>
    <t>一般アイテム4</t>
  </si>
  <si>
    <t>一般アイテム5</t>
  </si>
  <si>
    <t>一般アイテム6</t>
  </si>
  <si>
    <t>使用経験点</t>
  </si>
  <si>
    <t>成長</t>
  </si>
  <si>
    <t>キャラクターレベル</t>
  </si>
  <si>
    <t>砲撃値</t>
  </si>
  <si>
    <t>防壁値</t>
  </si>
  <si>
    <t>平和を守る</t>
  </si>
  <si>
    <t>MGR</t>
  </si>
  <si>
    <t>MGR</t>
  </si>
  <si>
    <t>ストライカー</t>
  </si>
  <si>
    <t>コンダクター</t>
  </si>
  <si>
    <t>スイーパー</t>
  </si>
  <si>
    <t>カバリエ</t>
  </si>
  <si>
    <t>クラッシャー</t>
  </si>
  <si>
    <t>スーパー</t>
  </si>
  <si>
    <t>ディザスター</t>
  </si>
  <si>
    <t>ファンタズム</t>
  </si>
  <si>
    <t>ユニオン</t>
  </si>
  <si>
    <t>ライトニング</t>
  </si>
  <si>
    <t>ベテラン</t>
  </si>
  <si>
    <t>ベテラン1</t>
  </si>
  <si>
    <t>ベテラン2</t>
  </si>
  <si>
    <t>ベテラン3</t>
  </si>
  <si>
    <t>ベテラン4</t>
  </si>
  <si>
    <t>ベテラン5</t>
  </si>
  <si>
    <t>ベテラン6</t>
  </si>
  <si>
    <t>ベテラン7</t>
  </si>
  <si>
    <t>ベテラン8</t>
  </si>
  <si>
    <t>ベテラン9</t>
  </si>
  <si>
    <t>ベテラン10</t>
  </si>
  <si>
    <t>ライトニング1</t>
  </si>
  <si>
    <t>ライトニング2</t>
  </si>
  <si>
    <t>ライトニング3</t>
  </si>
  <si>
    <t>ライトニング4</t>
  </si>
  <si>
    <t>ライトニング5</t>
  </si>
  <si>
    <t>ライトニング6</t>
  </si>
  <si>
    <t>ライトニング7</t>
  </si>
  <si>
    <t>ライトニング8</t>
  </si>
  <si>
    <t>ライトニング9</t>
  </si>
  <si>
    <t>ライトニング10</t>
  </si>
  <si>
    <t>ユニオン1</t>
  </si>
  <si>
    <t>ユニオン2</t>
  </si>
  <si>
    <t>ユニオン3</t>
  </si>
  <si>
    <t>ユニオン4</t>
  </si>
  <si>
    <t>ユニオン5</t>
  </si>
  <si>
    <t>ユニオン6</t>
  </si>
  <si>
    <t>ユニオン7</t>
  </si>
  <si>
    <t>ユニオン8</t>
  </si>
  <si>
    <t>ユニオン9</t>
  </si>
  <si>
    <t>ユニオン10</t>
  </si>
  <si>
    <t>ファンタズム1</t>
  </si>
  <si>
    <t>ファンタズム2</t>
  </si>
  <si>
    <t>ファンタズム3</t>
  </si>
  <si>
    <t>ファンタズム4</t>
  </si>
  <si>
    <t>ファンタズム5</t>
  </si>
  <si>
    <t>ファンタズム6</t>
  </si>
  <si>
    <t>ファンタズム7</t>
  </si>
  <si>
    <t>ファンタズム8</t>
  </si>
  <si>
    <t>ファンタズム9</t>
  </si>
  <si>
    <t>ファンタズム10</t>
  </si>
  <si>
    <t>ディザスター1</t>
  </si>
  <si>
    <t>ディザスター2</t>
  </si>
  <si>
    <t>ディザスター3</t>
  </si>
  <si>
    <t>ディザスター4</t>
  </si>
  <si>
    <t>ディザスター5</t>
  </si>
  <si>
    <t>ディザスター6</t>
  </si>
  <si>
    <t>ディザスター7</t>
  </si>
  <si>
    <t>ディザスター8</t>
  </si>
  <si>
    <t>ディザスター9</t>
  </si>
  <si>
    <t>ディザスター10</t>
  </si>
  <si>
    <t>スーパー1</t>
  </si>
  <si>
    <t>スーパー2</t>
  </si>
  <si>
    <t>スーパー3</t>
  </si>
  <si>
    <t>スーパー4</t>
  </si>
  <si>
    <t>スーパー5</t>
  </si>
  <si>
    <t>スーパー6</t>
  </si>
  <si>
    <t>スーパー7</t>
  </si>
  <si>
    <t>スーパー8</t>
  </si>
  <si>
    <t>スーパー9</t>
  </si>
  <si>
    <t>スーパー10</t>
  </si>
  <si>
    <t>スイーパー1</t>
  </si>
  <si>
    <t>スイーパー2</t>
  </si>
  <si>
    <t>スイーパー3</t>
  </si>
  <si>
    <t>スイーパー4</t>
  </si>
  <si>
    <t>スイーパー5</t>
  </si>
  <si>
    <t>スイーパー6</t>
  </si>
  <si>
    <t>スイーパー7</t>
  </si>
  <si>
    <t>スイーパー8</t>
  </si>
  <si>
    <t>スイーパー9</t>
  </si>
  <si>
    <t>スイーパー10</t>
  </si>
  <si>
    <t>コンダクター1</t>
  </si>
  <si>
    <t>コンダクター2</t>
  </si>
  <si>
    <t>コンダクター3</t>
  </si>
  <si>
    <t>コンダクター4</t>
  </si>
  <si>
    <t>コンダクター5</t>
  </si>
  <si>
    <t>コンダクター6</t>
  </si>
  <si>
    <t>コンダクター7</t>
  </si>
  <si>
    <t>コンダクター8</t>
  </si>
  <si>
    <t>コンダクター9</t>
  </si>
  <si>
    <t>コンダクター10</t>
  </si>
  <si>
    <t>ストライカー1</t>
  </si>
  <si>
    <t>ストライカー2</t>
  </si>
  <si>
    <t>ストライカー3</t>
  </si>
  <si>
    <t>ストライカー4</t>
  </si>
  <si>
    <t>ストライカー5</t>
  </si>
  <si>
    <t>ストライカー6</t>
  </si>
  <si>
    <t>ストライカー7</t>
  </si>
  <si>
    <t>ストライカー8</t>
  </si>
  <si>
    <t>ストライカー9</t>
  </si>
  <si>
    <t>ストライカー10</t>
  </si>
  <si>
    <t>砲撃値</t>
  </si>
  <si>
    <t>防壁値</t>
  </si>
  <si>
    <t>感能力</t>
  </si>
  <si>
    <t>力場値</t>
  </si>
  <si>
    <t>ガーディアン</t>
  </si>
  <si>
    <t>主武器近</t>
  </si>
  <si>
    <r>
      <t>主武器</t>
    </r>
    <r>
      <rPr>
        <sz val="10"/>
        <color indexed="9"/>
        <rFont val="ＭＳ Ｐゴシック"/>
        <family val="3"/>
      </rPr>
      <t>近</t>
    </r>
  </si>
  <si>
    <r>
      <t>副武器</t>
    </r>
    <r>
      <rPr>
        <sz val="10"/>
        <color indexed="9"/>
        <rFont val="ＭＳ Ｐゴシック"/>
        <family val="3"/>
      </rPr>
      <t>近</t>
    </r>
  </si>
  <si>
    <r>
      <t>主武器</t>
    </r>
    <r>
      <rPr>
        <sz val="10"/>
        <color indexed="9"/>
        <rFont val="ＭＳ Ｐゴシック"/>
        <family val="3"/>
      </rPr>
      <t>遠</t>
    </r>
  </si>
  <si>
    <r>
      <t>副武器</t>
    </r>
    <r>
      <rPr>
        <sz val="10"/>
        <color indexed="9"/>
        <rFont val="ＭＳ Ｐゴシック"/>
        <family val="3"/>
      </rPr>
      <t>遠</t>
    </r>
  </si>
  <si>
    <t>オプション</t>
  </si>
  <si>
    <t>副武器近</t>
  </si>
  <si>
    <t>主武器遠</t>
  </si>
  <si>
    <t>副武器遠</t>
  </si>
  <si>
    <t>【移動力】+(【体力】/3）</t>
  </si>
  <si>
    <t>マス</t>
  </si>
  <si>
    <t>戦闘移動×2</t>
  </si>
  <si>
    <t>力場値</t>
  </si>
  <si>
    <t>ストライカー</t>
  </si>
  <si>
    <t>パニッシャー</t>
  </si>
  <si>
    <t>《ボス属性》《中ボス属性》《ライバル属性》に対するダメージ＋2d6</t>
  </si>
  <si>
    <t>コンダクター</t>
  </si>
  <si>
    <t>カバーアシスト</t>
  </si>
  <si>
    <t>自、操</t>
  </si>
  <si>
    <t>命中直後</t>
  </si>
  <si>
    <t>1HP</t>
  </si>
  <si>
    <t>カバーアップを行なっても行動済みにならず、行動終了でもカバーアップを行える。</t>
  </si>
  <si>
    <t>スイーパー</t>
  </si>
  <si>
    <t>カバリエ_シールド防御</t>
  </si>
  <si>
    <t>カバリエ_ブリッツクリーク</t>
  </si>
  <si>
    <t>カバリエ_ブリッツクリーク1</t>
  </si>
  <si>
    <t>カバリエ_シールド防御1</t>
  </si>
  <si>
    <t>カバリエ_ブリッツクリーク1</t>
  </si>
  <si>
    <t>カバリエ_ブリッツクリーク3</t>
  </si>
  <si>
    <t>カバリエ_ブリッツクリーク4</t>
  </si>
  <si>
    <t>カバリエ_ブリッツクリーク5</t>
  </si>
  <si>
    <t>カバリエ_ブリッツクリーク6</t>
  </si>
  <si>
    <t>カバリエ_ブリッツクリーク7</t>
  </si>
  <si>
    <t>カバリエ_ブリッツクリーク8</t>
  </si>
  <si>
    <t>カバリエ_ブリッツクリーク9</t>
  </si>
  <si>
    <t>カバリエ_ブリッツクリーク10</t>
  </si>
  <si>
    <t>カバリエ_シールド防御2</t>
  </si>
  <si>
    <t>カバリエ_シールド防御3</t>
  </si>
  <si>
    <t>カバリエ_シールド防御4</t>
  </si>
  <si>
    <t>カバリエ_シールド防御5</t>
  </si>
  <si>
    <t>カバリエ_シールド防御6</t>
  </si>
  <si>
    <t>カバリエ_シールド防御7</t>
  </si>
  <si>
    <t>カバリエ_シールド防御8</t>
  </si>
  <si>
    <t>カバリエ_シールド防御9</t>
  </si>
  <si>
    <t>カバリエ_シールド防御10</t>
  </si>
  <si>
    <t>ブリッツクリーク</t>
  </si>
  <si>
    <t>シールド防御</t>
  </si>
  <si>
    <t>選、操</t>
  </si>
  <si>
    <t>選、機、防</t>
  </si>
  <si>
    <t>戦闘移動の【移動力】+1</t>
  </si>
  <si>
    <t>3EN</t>
  </si>
  <si>
    <t>ダメージを[2d6+クラスレベル]点軽減する。　1/R</t>
  </si>
  <si>
    <t>自、機</t>
  </si>
  <si>
    <t>DLS：α</t>
  </si>
  <si>
    <t>DLS：β</t>
  </si>
  <si>
    <t>「種別：機拳」のダメージに+[あなたの素手]</t>
  </si>
  <si>
    <t>「種別：白兵」のダメージに+【知覚】</t>
  </si>
  <si>
    <t>ハードナックル</t>
  </si>
  <si>
    <t>自、機、命</t>
  </si>
  <si>
    <t>「種別：機拳」による白兵攻撃を行う。そのダメージに+2d6　また、【力場値】に常時+12</t>
  </si>
  <si>
    <t>ディザスター</t>
  </si>
  <si>
    <t>フルファイア</t>
  </si>
  <si>
    <t>自、操、砲</t>
  </si>
  <si>
    <t>メジャー</t>
  </si>
  <si>
    <t>装備</t>
  </si>
  <si>
    <t>4HP</t>
  </si>
  <si>
    <t>主武装に装備中の遠隔武装での攻撃。ダメージに+[「種別：白兵」と「主武装以外の遠隔武器」の攻撃力の合計]する。1/シナリオ</t>
  </si>
  <si>
    <t>イリュージョンバリア</t>
  </si>
  <si>
    <t>【力場値】+10</t>
  </si>
  <si>
    <t>ユナイトガーディアン</t>
  </si>
  <si>
    <t>イニシアチブ</t>
  </si>
  <si>
    <t>4EN</t>
  </si>
  <si>
    <t>対象と合体、あるいは合体解除する。</t>
  </si>
  <si>
    <t>心の渇き</t>
  </si>
  <si>
    <t>自、増</t>
  </si>
  <si>
    <t>2HP</t>
  </si>
  <si>
    <t>そのメインプロセス中に行う攻撃のダメージ+1d6</t>
  </si>
  <si>
    <t>心頭滅却</t>
  </si>
  <si>
    <t>受けた実ダメージの適用をそのラウンドのクリンナッププロセスまで先延ばしにする。　1/シーン</t>
  </si>
  <si>
    <t>ヘイムダル</t>
  </si>
  <si>
    <t>フツノミタマ</t>
  </si>
  <si>
    <t>タケミカヅチ</t>
  </si>
  <si>
    <t>アカラナータ</t>
  </si>
  <si>
    <t>スィン</t>
  </si>
  <si>
    <t>ルドラ</t>
  </si>
  <si>
    <t>セットアッププロセス</t>
  </si>
  <si>
    <t>《オーディン》以外の加護の使用を禁止する。</t>
  </si>
  <si>
    <t>範囲3(選択)</t>
  </si>
  <si>
    <t>対象に〈雷〉[キャラクターレベルd6+使用者の力場値]点のダメージを与え、使用者の機体は爆散する。</t>
  </si>
  <si>
    <t>ミッション</t>
  </si>
  <si>
    <t>移動力</t>
  </si>
  <si>
    <t>近接武器の属性</t>
  </si>
  <si>
    <t>遠隔武器</t>
  </si>
  <si>
    <t>主近接</t>
  </si>
  <si>
    <t>副近接</t>
  </si>
  <si>
    <t>副遠隔</t>
  </si>
  <si>
    <t>主遠隔</t>
  </si>
  <si>
    <t>カバリエ_ブリッツクリーク2</t>
  </si>
  <si>
    <t>遠隔武器の使用法</t>
  </si>
  <si>
    <t>近接武器の使用法</t>
  </si>
  <si>
    <t>グランドミッション</t>
  </si>
  <si>
    <t>機体サイズ</t>
  </si>
  <si>
    <t>外見</t>
  </si>
  <si>
    <t>機体名</t>
  </si>
  <si>
    <t>メタリックガーディアンRPG
オリジナルレコードシート</t>
  </si>
  <si>
    <t>【FP】</t>
  </si>
  <si>
    <t>ミッション</t>
  </si>
  <si>
    <t>・ミッションを達成した。　　　　　　　　　　　　　　　　 　　□□□</t>
  </si>
  <si>
    <t>弾数</t>
  </si>
  <si>
    <r>
      <t>主武装</t>
    </r>
    <r>
      <rPr>
        <sz val="9"/>
        <rFont val="ＭＳ Ｐゴシック"/>
        <family val="3"/>
      </rPr>
      <t>近</t>
    </r>
  </si>
  <si>
    <r>
      <t>副武装</t>
    </r>
    <r>
      <rPr>
        <sz val="9"/>
        <rFont val="ＭＳ Ｐゴシック"/>
        <family val="3"/>
      </rPr>
      <t>近</t>
    </r>
  </si>
  <si>
    <r>
      <t>主武装</t>
    </r>
    <r>
      <rPr>
        <sz val="9"/>
        <rFont val="ＭＳ Ｐゴシック"/>
        <family val="3"/>
      </rPr>
      <t>遠</t>
    </r>
  </si>
  <si>
    <r>
      <t>副武装</t>
    </r>
    <r>
      <rPr>
        <sz val="9"/>
        <rFont val="ＭＳ Ｐゴシック"/>
        <family val="3"/>
      </rPr>
      <t>遠</t>
    </r>
  </si>
  <si>
    <t>クラッシャー_DLS_α</t>
  </si>
  <si>
    <t>クラッシャー_DLS_β</t>
  </si>
  <si>
    <t>クラッシャー_DLS_α</t>
  </si>
  <si>
    <t>クラッシャー_DLS_β</t>
  </si>
  <si>
    <t>Ver.1.01</t>
  </si>
  <si>
    <t>バグ修正</t>
  </si>
  <si>
    <t>クラッシャー_DLS_α1</t>
  </si>
  <si>
    <t>クラッシャー_DLS_α2</t>
  </si>
  <si>
    <t>クラッシャー_DLS_α3</t>
  </si>
  <si>
    <t>クラッシャー_DLS_α4</t>
  </si>
  <si>
    <t>クラッシャー_DLS_α5</t>
  </si>
  <si>
    <t>クラッシャー_DLS_α6</t>
  </si>
  <si>
    <t>クラッシャー_DLS_α7</t>
  </si>
  <si>
    <t>クラッシャー_DLS_α8</t>
  </si>
  <si>
    <t>クラッシャー_DLS_α9</t>
  </si>
  <si>
    <t>クラッシャー_DLS_α10</t>
  </si>
  <si>
    <t>クラッシャー_DLS_β1</t>
  </si>
  <si>
    <t>クラッシャー_DLS_β2</t>
  </si>
  <si>
    <t>クラッシャー_DLS_β3</t>
  </si>
  <si>
    <t>クラッシャー_DLS_β4</t>
  </si>
  <si>
    <t>クラッシャー_DLS_β5</t>
  </si>
  <si>
    <t>クラッシャー_DLS_β6</t>
  </si>
  <si>
    <t>クラッシャー_DLS_β7</t>
  </si>
  <si>
    <t>クラッシャー_DLS_β8</t>
  </si>
  <si>
    <t>クラッシャー_DLS_β9</t>
  </si>
  <si>
    <t>クラッシャー_DLS_β10</t>
  </si>
  <si>
    <t>クラッシャー_DLS_α</t>
  </si>
  <si>
    <t>クラッシャー_DLS_β</t>
  </si>
  <si>
    <t>カバー</t>
  </si>
  <si>
    <t>感応力</t>
  </si>
  <si>
    <r>
      <rPr>
        <sz val="8"/>
        <rFont val="ＭＳ Ｐゴシック"/>
        <family val="3"/>
      </rPr>
      <t>砲撃値</t>
    </r>
    <r>
      <rPr>
        <sz val="11"/>
        <rFont val="ＭＳ Ｐゴシック"/>
        <family val="0"/>
      </rPr>
      <t xml:space="preserve">
　+</t>
    </r>
  </si>
  <si>
    <r>
      <rPr>
        <sz val="8"/>
        <rFont val="ＭＳ Ｐゴシック"/>
        <family val="3"/>
      </rPr>
      <t>防壁値</t>
    </r>
    <r>
      <rPr>
        <sz val="11"/>
        <rFont val="ＭＳ Ｐゴシック"/>
        <family val="0"/>
      </rPr>
      <t xml:space="preserve">
　+</t>
    </r>
  </si>
  <si>
    <t>Ver.1.02</t>
  </si>
  <si>
    <t>Ver.1.03</t>
  </si>
  <si>
    <t>要望対応、微調整</t>
  </si>
  <si>
    <t>グラムメタル_バインダー防御</t>
  </si>
  <si>
    <t>グラムメタル_封土授与</t>
  </si>
  <si>
    <t>グラムメタル_バインダー防御1</t>
  </si>
  <si>
    <t>グラムメタル_封土授与1</t>
  </si>
  <si>
    <t>グラムメタル_バインダー防御2</t>
  </si>
  <si>
    <t>グラムメタル_バインダー防御3</t>
  </si>
  <si>
    <t>グラムメタル_バインダー防御4</t>
  </si>
  <si>
    <t>グラムメタル_バインダー防御5</t>
  </si>
  <si>
    <t>グラムメタル_バインダー防御6</t>
  </si>
  <si>
    <t>グラムメタル_バインダー防御7</t>
  </si>
  <si>
    <t>グラムメタル_バインダー防御8</t>
  </si>
  <si>
    <t>グラムメタル_バインダー防御9</t>
  </si>
  <si>
    <t>グラムメタル_バインダー防御10</t>
  </si>
  <si>
    <t>グラムメタル_バインダー防御11</t>
  </si>
  <si>
    <t>グラムメタル_バインダー防御12</t>
  </si>
  <si>
    <t>グラムメタル_バインダー防御13</t>
  </si>
  <si>
    <t>グラムメタル_バインダー防御14</t>
  </si>
  <si>
    <t>グラムメタル_バインダー防御15</t>
  </si>
  <si>
    <t>グラムメタル_バインダー防御16</t>
  </si>
  <si>
    <t>グラムメタル_バインダー防御17</t>
  </si>
  <si>
    <t>グラムメタル_バインダー防御18</t>
  </si>
  <si>
    <t>グラムメタル_バインダー防御19</t>
  </si>
  <si>
    <t>グラムメタル_バインダー防御20</t>
  </si>
  <si>
    <t>グラムメタル_封土授与2</t>
  </si>
  <si>
    <t>グラムメタル_封土授与3</t>
  </si>
  <si>
    <t>グラムメタル_封土授与4</t>
  </si>
  <si>
    <t>グラムメタル_封土授与5</t>
  </si>
  <si>
    <t>グラムメタル_封土授与6</t>
  </si>
  <si>
    <t>グラムメタル_封土授与7</t>
  </si>
  <si>
    <t>グラムメタル_封土授与8</t>
  </si>
  <si>
    <t>グラムメタル_封土授与9</t>
  </si>
  <si>
    <t>グラムメタル_封土授与10</t>
  </si>
  <si>
    <t>グラムメタル_封土授与11</t>
  </si>
  <si>
    <t>グラムメタル_封土授与12</t>
  </si>
  <si>
    <t>グラムメタル_封土授与13</t>
  </si>
  <si>
    <t>グラムメタル_封土授与14</t>
  </si>
  <si>
    <t>グラムメタル_封土授与15</t>
  </si>
  <si>
    <t>グラムメタル_封土授与16</t>
  </si>
  <si>
    <t>グラムメタル_封土授与17</t>
  </si>
  <si>
    <t>グラムメタル_封土授与18</t>
  </si>
  <si>
    <t>グラムメタル_封土授与19</t>
  </si>
  <si>
    <t>グラムメタル_封土授与20</t>
  </si>
  <si>
    <t>ヘルモード</t>
  </si>
  <si>
    <t>グラムメタル</t>
  </si>
  <si>
    <t>Ver.1.04</t>
  </si>
  <si>
    <t>グラムメタル追加</t>
  </si>
  <si>
    <t>Ver.1.05</t>
  </si>
  <si>
    <t>不具合修正</t>
  </si>
  <si>
    <t xml:space="preserve">Ver.1.00 </t>
  </si>
  <si>
    <t>メタリックガーディアン発売に合わせて作成</t>
  </si>
  <si>
    <t>Ver.1.06</t>
  </si>
  <si>
    <t>バインダー防御</t>
  </si>
  <si>
    <t>なし</t>
  </si>
  <si>
    <t>3EN</t>
  </si>
  <si>
    <t>封土授与</t>
  </si>
  <si>
    <t>選</t>
  </si>
  <si>
    <t>富豪と豪邸を常備化し、30点の常備化ポイントを得る。</t>
  </si>
  <si>
    <r>
      <t xml:space="preserve">メタリックガーディアンRPG
</t>
    </r>
    <r>
      <rPr>
        <sz val="22"/>
        <color indexed="9"/>
        <rFont val="ＭＳ Ｐゴシック"/>
        <family val="3"/>
      </rPr>
      <t>オリジナルキャラクターシートver.1.07</t>
    </r>
  </si>
  <si>
    <t>Ver.1.07</t>
  </si>
  <si>
    <t>上級ルールブック対応</t>
  </si>
  <si>
    <t>エンタープライズ</t>
  </si>
  <si>
    <t>オーバーロード</t>
  </si>
  <si>
    <t>オーバーロード_星を見る者</t>
  </si>
  <si>
    <t>オーバーロード_強化人間</t>
  </si>
  <si>
    <t>エンタープライズ1</t>
  </si>
  <si>
    <t>オーバーロード_星を見る者1</t>
  </si>
  <si>
    <t>オーバーロード_強化人間1</t>
  </si>
  <si>
    <t>エンタープライズ2</t>
  </si>
  <si>
    <t>エンタープライズ3</t>
  </si>
  <si>
    <t>エンタープライズ4</t>
  </si>
  <si>
    <t>エンタープライズ5</t>
  </si>
  <si>
    <t>エンタープライズ6</t>
  </si>
  <si>
    <t>エンタープライズ7</t>
  </si>
  <si>
    <t>エンタープライズ8</t>
  </si>
  <si>
    <t>エンタープライズ9</t>
  </si>
  <si>
    <t>エンタープライズ10</t>
  </si>
  <si>
    <t>エンタープライズ11</t>
  </si>
  <si>
    <t>エンタープライズ12</t>
  </si>
  <si>
    <t>エンタープライズ13</t>
  </si>
  <si>
    <t>エンタープライズ14</t>
  </si>
  <si>
    <t>エンタープライズ15</t>
  </si>
  <si>
    <t>エンタープライズ16</t>
  </si>
  <si>
    <t>エンタープライズ17</t>
  </si>
  <si>
    <t>エンタープライズ18</t>
  </si>
  <si>
    <t>エンタープライズ19</t>
  </si>
  <si>
    <t>エンタープライズ20</t>
  </si>
  <si>
    <t>オーバーロード_星を見る者2</t>
  </si>
  <si>
    <t>オーバーロード_星を見る者3</t>
  </si>
  <si>
    <t>オーバーロード_星を見る者4</t>
  </si>
  <si>
    <t>オーバーロード_星を見る者5</t>
  </si>
  <si>
    <t>オーバーロード_星を見る者6</t>
  </si>
  <si>
    <t>オーバーロード_星を見る者7</t>
  </si>
  <si>
    <t>オーバーロード_星を見る者8</t>
  </si>
  <si>
    <t>オーバーロード_星を見る者9</t>
  </si>
  <si>
    <t>オーバーロード_星を見る者10</t>
  </si>
  <si>
    <t>オーバーロード_星を見る者11</t>
  </si>
  <si>
    <t>オーバーロード_星を見る者12</t>
  </si>
  <si>
    <t>オーバーロード_星を見る者13</t>
  </si>
  <si>
    <t>オーバーロード_星を見る者14</t>
  </si>
  <si>
    <t>オーバーロード_星を見る者15</t>
  </si>
  <si>
    <t>オーバーロード_星を見る者16</t>
  </si>
  <si>
    <t>オーバーロード_星を見る者17</t>
  </si>
  <si>
    <t>オーバーロード_星を見る者18</t>
  </si>
  <si>
    <t>オーバーロード_星を見る者19</t>
  </si>
  <si>
    <t>オーバーロード_星を見る者20</t>
  </si>
  <si>
    <t>オーバーロード_強化人間2</t>
  </si>
  <si>
    <t>オーバーロード_強化人間3</t>
  </si>
  <si>
    <t>オーバーロード_強化人間4</t>
  </si>
  <si>
    <t>オーバーロード_強化人間5</t>
  </si>
  <si>
    <t>オーバーロード_強化人間6</t>
  </si>
  <si>
    <t>オーバーロード_強化人間7</t>
  </si>
  <si>
    <t>オーバーロード_強化人間8</t>
  </si>
  <si>
    <t>オーバーロード_強化人間9</t>
  </si>
  <si>
    <t>オーバーロード_強化人間10</t>
  </si>
  <si>
    <t>オーバーロード_強化人間11</t>
  </si>
  <si>
    <t>オーバーロード_強化人間12</t>
  </si>
  <si>
    <t>オーバーロード_強化人間13</t>
  </si>
  <si>
    <t>オーバーロード_強化人間14</t>
  </si>
  <si>
    <t>オーバーロード_強化人間15</t>
  </si>
  <si>
    <t>オーバーロード_強化人間16</t>
  </si>
  <si>
    <t>オーバーロード_強化人間17</t>
  </si>
  <si>
    <t>オーバーロード_強化人間18</t>
  </si>
  <si>
    <t>オーバーロード_強化人間19</t>
  </si>
  <si>
    <t>オーバーロード_強化人間20</t>
  </si>
  <si>
    <t>ベテラン11</t>
  </si>
  <si>
    <t>ベテラン12</t>
  </si>
  <si>
    <t>ベテラン13</t>
  </si>
  <si>
    <t>ベテラン14</t>
  </si>
  <si>
    <t>ベテラン15</t>
  </si>
  <si>
    <t>ベテラン16</t>
  </si>
  <si>
    <t>ベテラン17</t>
  </si>
  <si>
    <t>ベテラン18</t>
  </si>
  <si>
    <t>ベテラン19</t>
  </si>
  <si>
    <t>ベテラン20</t>
  </si>
  <si>
    <t>ライトニング11</t>
  </si>
  <si>
    <t>ライトニング12</t>
  </si>
  <si>
    <t>ライトニング13</t>
  </si>
  <si>
    <t>ライトニング14</t>
  </si>
  <si>
    <t>ライトニング15</t>
  </si>
  <si>
    <t>ライトニング16</t>
  </si>
  <si>
    <t>ライトニング17</t>
  </si>
  <si>
    <t>ライトニング18</t>
  </si>
  <si>
    <t>ライトニング19</t>
  </si>
  <si>
    <t>ライトニング20</t>
  </si>
  <si>
    <t>ユニオン11</t>
  </si>
  <si>
    <t>ユニオン12</t>
  </si>
  <si>
    <t>ユニオン13</t>
  </si>
  <si>
    <t>ユニオン14</t>
  </si>
  <si>
    <t>ユニオン15</t>
  </si>
  <si>
    <t>ユニオン16</t>
  </si>
  <si>
    <t>ユニオン17</t>
  </si>
  <si>
    <t>ユニオン18</t>
  </si>
  <si>
    <t>ユニオン19</t>
  </si>
  <si>
    <t>ユニオン20</t>
  </si>
  <si>
    <t>ファンタズム11</t>
  </si>
  <si>
    <t>ファンタズム12</t>
  </si>
  <si>
    <t>ファンタズム13</t>
  </si>
  <si>
    <t>ファンタズム14</t>
  </si>
  <si>
    <t>ファンタズム15</t>
  </si>
  <si>
    <t>ファンタズム16</t>
  </si>
  <si>
    <t>ファンタズム17</t>
  </si>
  <si>
    <t>ファンタズム18</t>
  </si>
  <si>
    <t>ファンタズム19</t>
  </si>
  <si>
    <t>ファンタズム20</t>
  </si>
  <si>
    <t>ディザスター11</t>
  </si>
  <si>
    <t>ディザスター12</t>
  </si>
  <si>
    <t>ディザスター13</t>
  </si>
  <si>
    <t>ディザスター14</t>
  </si>
  <si>
    <t>ディザスター15</t>
  </si>
  <si>
    <t>ディザスター16</t>
  </si>
  <si>
    <t>ディザスター17</t>
  </si>
  <si>
    <t>ディザスター18</t>
  </si>
  <si>
    <t>ディザスター19</t>
  </si>
  <si>
    <t>ディザスター20</t>
  </si>
  <si>
    <t>スーパー11</t>
  </si>
  <si>
    <t>スーパー12</t>
  </si>
  <si>
    <t>スーパー13</t>
  </si>
  <si>
    <t>スーパー14</t>
  </si>
  <si>
    <t>スーパー15</t>
  </si>
  <si>
    <t>スーパー16</t>
  </si>
  <si>
    <t>スーパー17</t>
  </si>
  <si>
    <t>スーパー18</t>
  </si>
  <si>
    <t>スーパー19</t>
  </si>
  <si>
    <t>スーパー20</t>
  </si>
  <si>
    <t>クラッシャー_DLS_β11</t>
  </si>
  <si>
    <t>クラッシャー_DLS_β12</t>
  </si>
  <si>
    <t>クラッシャー_DLS_β13</t>
  </si>
  <si>
    <t>クラッシャー_DLS_β14</t>
  </si>
  <si>
    <t>クラッシャー_DLS_β15</t>
  </si>
  <si>
    <t>クラッシャー_DLS_β16</t>
  </si>
  <si>
    <t>クラッシャー_DLS_β17</t>
  </si>
  <si>
    <t>クラッシャー_DLS_β18</t>
  </si>
  <si>
    <t>クラッシャー_DLS_β19</t>
  </si>
  <si>
    <t>クラッシャー_DLS_β20</t>
  </si>
  <si>
    <t>クラッシャー_DLS_α11</t>
  </si>
  <si>
    <t>クラッシャー_DLS_α12</t>
  </si>
  <si>
    <t>クラッシャー_DLS_α13</t>
  </si>
  <si>
    <t>クラッシャー_DLS_α14</t>
  </si>
  <si>
    <t>クラッシャー_DLS_α15</t>
  </si>
  <si>
    <t>クラッシャー_DLS_α16</t>
  </si>
  <si>
    <t>クラッシャー_DLS_α17</t>
  </si>
  <si>
    <t>クラッシャー_DLS_α18</t>
  </si>
  <si>
    <t>クラッシャー_DLS_α19</t>
  </si>
  <si>
    <t>クラッシャー_DLS_α20</t>
  </si>
  <si>
    <t>カバリエ_シールド防御11</t>
  </si>
  <si>
    <t>カバリエ_シールド防御12</t>
  </si>
  <si>
    <t>カバリエ_シールド防御13</t>
  </si>
  <si>
    <t>カバリエ_シールド防御14</t>
  </si>
  <si>
    <t>カバリエ_シールド防御15</t>
  </si>
  <si>
    <t>カバリエ_シールド防御16</t>
  </si>
  <si>
    <t>カバリエ_シールド防御17</t>
  </si>
  <si>
    <t>カバリエ_シールド防御18</t>
  </si>
  <si>
    <t>カバリエ_シールド防御19</t>
  </si>
  <si>
    <t>カバリエ_シールド防御20</t>
  </si>
  <si>
    <t>カバリエ_ブリッツクリーク11</t>
  </si>
  <si>
    <t>カバリエ_ブリッツクリーク12</t>
  </si>
  <si>
    <t>カバリエ_ブリッツクリーク13</t>
  </si>
  <si>
    <t>カバリエ_ブリッツクリーク14</t>
  </si>
  <si>
    <t>カバリエ_ブリッツクリーク15</t>
  </si>
  <si>
    <t>カバリエ_ブリッツクリーク16</t>
  </si>
  <si>
    <t>カバリエ_ブリッツクリーク17</t>
  </si>
  <si>
    <t>カバリエ_ブリッツクリーク18</t>
  </si>
  <si>
    <t>カバリエ_ブリッツクリーク19</t>
  </si>
  <si>
    <t>カバリエ_ブリッツクリーク20</t>
  </si>
  <si>
    <t>スイーパー11</t>
  </si>
  <si>
    <t>スイーパー12</t>
  </si>
  <si>
    <t>スイーパー13</t>
  </si>
  <si>
    <t>スイーパー14</t>
  </si>
  <si>
    <t>スイーパー15</t>
  </si>
  <si>
    <t>スイーパー16</t>
  </si>
  <si>
    <t>スイーパー17</t>
  </si>
  <si>
    <t>スイーパー18</t>
  </si>
  <si>
    <t>スイーパー19</t>
  </si>
  <si>
    <t>スイーパー20</t>
  </si>
  <si>
    <t>コンダクター11</t>
  </si>
  <si>
    <t>コンダクター12</t>
  </si>
  <si>
    <t>コンダクター13</t>
  </si>
  <si>
    <t>コンダクター14</t>
  </si>
  <si>
    <t>コンダクター15</t>
  </si>
  <si>
    <t>コンダクター16</t>
  </si>
  <si>
    <t>コンダクター17</t>
  </si>
  <si>
    <t>コンダクター18</t>
  </si>
  <si>
    <t>コンダクター19</t>
  </si>
  <si>
    <t>コンダクター20</t>
  </si>
  <si>
    <t>ストライカー11</t>
  </si>
  <si>
    <t>ストライカー12</t>
  </si>
  <si>
    <t>ストライカー13</t>
  </si>
  <si>
    <t>ストライカー14</t>
  </si>
  <si>
    <t>ストライカー15</t>
  </si>
  <si>
    <t>ストライカー16</t>
  </si>
  <si>
    <t>ストライカー17</t>
  </si>
  <si>
    <t>ストライカー18</t>
  </si>
  <si>
    <t>ストライカー19</t>
  </si>
  <si>
    <t>ストライカー20</t>
  </si>
  <si>
    <t>星を見る者</t>
  </si>
  <si>
    <t>強化人間</t>
  </si>
  <si>
    <t>トランスフォーメーション</t>
  </si>
  <si>
    <t>マイナー</t>
  </si>
  <si>
    <t>2EN</t>
  </si>
  <si>
    <t>変形を行う。装備中の「種別：ミサイル」の武器の弾数+1、行動値修正1/2</t>
  </si>
  <si>
    <t>命中判定、防御判定のクリティカル値-1(下限9)</t>
  </si>
  <si>
    <t>任意の【能力基本値】2つを+3、クリティカルする度にキャラクターレベル点のHPを失う。</t>
  </si>
  <si>
    <t>村正</t>
  </si>
  <si>
    <t>兵士</t>
  </si>
  <si>
    <t>ストライカー</t>
  </si>
  <si>
    <t>トール</t>
  </si>
  <si>
    <t>グラムメタル_バインダー防御</t>
  </si>
  <si>
    <t>ヘルモード</t>
  </si>
  <si>
    <t>ヘイムダル</t>
  </si>
  <si>
    <t>原罪なき者</t>
  </si>
  <si>
    <t>幸運</t>
  </si>
  <si>
    <t>オリジナルグラムメタル（未覚醒）</t>
  </si>
  <si>
    <t>アサルトチャージ</t>
  </si>
  <si>
    <t>ヘビーストライク</t>
  </si>
  <si>
    <t>アキュートストライク</t>
  </si>
  <si>
    <t>高速演算</t>
  </si>
  <si>
    <t>機</t>
  </si>
  <si>
    <t>自身</t>
  </si>
  <si>
    <t>なし</t>
  </si>
  <si>
    <t>なし</t>
  </si>
  <si>
    <t>全力移動を行なっても行動終了にならない</t>
  </si>
  <si>
    <t>5HP</t>
  </si>
  <si>
    <t>ビ</t>
  </si>
  <si>
    <t>ムーブアクション</t>
  </si>
  <si>
    <t>操、命</t>
  </si>
  <si>
    <t>メジャーアクション</t>
  </si>
  <si>
    <t>単体</t>
  </si>
  <si>
    <t>装備</t>
  </si>
  <si>
    <t>レーザーソードで白兵攻撃。ダメージ+1D6</t>
  </si>
  <si>
    <t>機、増</t>
  </si>
  <si>
    <t>ダメージロールの直前</t>
  </si>
  <si>
    <t>-</t>
  </si>
  <si>
    <t>-</t>
  </si>
  <si>
    <t>常時</t>
  </si>
  <si>
    <t>なし</t>
  </si>
  <si>
    <t>判定のクリティカル値と下限値を－1。ラウンド1回。</t>
  </si>
  <si>
    <t>レーザーソード</t>
  </si>
  <si>
    <t>〈光〉</t>
  </si>
  <si>
    <t>ヘリックスフローター</t>
  </si>
  <si>
    <t>組織の構成員</t>
  </si>
  <si>
    <t>個室</t>
  </si>
  <si>
    <t>●拳銃</t>
  </si>
  <si>
    <t>実験体</t>
  </si>
  <si>
    <t>【力場値】+6、【耐久力】-2</t>
  </si>
  <si>
    <t>宿命の子</t>
  </si>
  <si>
    <t>戦いの意味を知る</t>
  </si>
  <si>
    <t>友情</t>
  </si>
  <si>
    <t>追跡者</t>
  </si>
  <si>
    <t>友人</t>
  </si>
  <si>
    <t>スタートレイター</t>
  </si>
  <si>
    <t>M</t>
  </si>
  <si>
    <r>
      <t>2</t>
    </r>
    <r>
      <rPr>
        <sz val="11"/>
        <rFont val="ＭＳ Ｐゴシック"/>
        <family val="0"/>
      </rPr>
      <t>EN</t>
    </r>
  </si>
  <si>
    <t>高起動空間ユニット</t>
  </si>
  <si>
    <t>連環撃</t>
  </si>
  <si>
    <t>命中判定直後</t>
  </si>
  <si>
    <t>なし</t>
  </si>
  <si>
    <t>１ラウンド１回、命中判定を振り直す</t>
  </si>
  <si>
    <t>14・男</t>
  </si>
  <si>
    <t>キャラクター名</t>
  </si>
  <si>
    <t>ライフパス</t>
  </si>
  <si>
    <t>ガーディアン名</t>
  </si>
  <si>
    <t>出自</t>
  </si>
  <si>
    <t>経験</t>
  </si>
  <si>
    <t>邂逅</t>
  </si>
  <si>
    <t>種族</t>
  </si>
  <si>
    <t>年齢・性別</t>
  </si>
  <si>
    <t>カバー</t>
  </si>
  <si>
    <t>機体サイズ</t>
  </si>
  <si>
    <t>外見・性格</t>
  </si>
  <si>
    <t>外観設定</t>
  </si>
  <si>
    <t>身長</t>
  </si>
  <si>
    <t>cm</t>
  </si>
  <si>
    <t>体重</t>
  </si>
  <si>
    <t>kg</t>
  </si>
  <si>
    <t>髪の色</t>
  </si>
  <si>
    <t>瞳の色</t>
  </si>
  <si>
    <t>肌の色</t>
  </si>
  <si>
    <t>白</t>
  </si>
  <si>
    <t>髪型</t>
  </si>
  <si>
    <t>特徴的装飾</t>
  </si>
  <si>
    <t>全長</t>
  </si>
  <si>
    <t>m</t>
  </si>
  <si>
    <t>重量</t>
  </si>
  <si>
    <t>t</t>
  </si>
  <si>
    <t>特記事項</t>
  </si>
  <si>
    <t>キャラクター設定</t>
  </si>
  <si>
    <t>機体設定</t>
  </si>
  <si>
    <t>遠峰サナエ</t>
  </si>
  <si>
    <t>ガーディアンを動かす為のデバイス的な位置づけであった為、当初は感情の起伏に乏しく、戦う為だけの存在として</t>
  </si>
  <si>
    <t>自らを定義していたが、地球における友人・遠峰サナエ達との交流の中で、いつしか自らが戦う意味を探し求めるようになる。</t>
  </si>
  <si>
    <t>出自の関係上、この世界での一般常識や世界情勢に疎く、天然ボケにも近い発言で周囲を困惑させる事もしばしば。</t>
  </si>
  <si>
    <t>青</t>
  </si>
  <si>
    <t>銀</t>
  </si>
  <si>
    <t>人工的に造り出されている為か、同世代に比べ、華奢な体つき。</t>
  </si>
  <si>
    <t>基本的に無口で表情に乏しい為、クールな性格と思われがちだが、その実、単に何も考えてないか</t>
  </si>
  <si>
    <t>その話題についていけていないないだけだったりする（特に世界情勢の話になるとその傾向が顕著）</t>
  </si>
  <si>
    <t>グラムメタル級</t>
  </si>
  <si>
    <t>連邦軍が回収、改良したグラムメタル級ガーディアン。</t>
  </si>
  <si>
    <t>追加コネ取得。
ファンブル毎に［キャラLV÷2］D6点の実ダメ。
【耐久力】に+［10+クラスLV］</t>
  </si>
  <si>
    <t>クロト・ラインダール</t>
  </si>
  <si>
    <t>ショート</t>
  </si>
  <si>
    <t>とはいえ根が素直で真面目な性格なので、割りと周囲の人物とは上手くやれているようである。</t>
  </si>
  <si>
    <t>〈炎〉</t>
  </si>
  <si>
    <t>ブーメランカッター</t>
  </si>
  <si>
    <t>〈斬〉</t>
  </si>
  <si>
    <t>●Ｓマインランチャー</t>
  </si>
  <si>
    <t>パイロットスーツ</t>
  </si>
  <si>
    <t>ナイフ</t>
  </si>
  <si>
    <t>予備弾倉×３</t>
  </si>
  <si>
    <t>エネルギーパック</t>
  </si>
  <si>
    <t>エキストラ</t>
  </si>
  <si>
    <r>
      <t>1～</t>
    </r>
    <r>
      <rPr>
        <sz val="11"/>
        <rFont val="ＭＳ Ｐゴシック"/>
        <family val="0"/>
      </rPr>
      <t>2</t>
    </r>
  </si>
  <si>
    <t>弾数1</t>
  </si>
  <si>
    <r>
      <t>2～</t>
    </r>
    <r>
      <rPr>
        <sz val="11"/>
        <rFont val="ＭＳ Ｐゴシック"/>
        <family val="0"/>
      </rPr>
      <t>3</t>
    </r>
  </si>
  <si>
    <r>
      <t>・全判定クリティカル値－</t>
    </r>
    <r>
      <rPr>
        <sz val="11"/>
        <rFont val="ＭＳ Ｐゴシック"/>
        <family val="0"/>
      </rPr>
      <t>1</t>
    </r>
    <r>
      <rPr>
        <sz val="11"/>
        <rFont val="ＭＳ Ｐゴシック"/>
        <family val="0"/>
      </rPr>
      <t>（下限値</t>
    </r>
    <r>
      <rPr>
        <sz val="11"/>
        <rFont val="ＭＳ Ｐゴシック"/>
        <family val="0"/>
      </rPr>
      <t>9</t>
    </r>
    <r>
      <rPr>
        <sz val="11"/>
        <rFont val="ＭＳ Ｐゴシック"/>
        <family val="0"/>
      </rPr>
      <t>）
・バリア（〈光〉</t>
    </r>
    <r>
      <rPr>
        <sz val="11"/>
        <rFont val="ＭＳ Ｐゴシック"/>
        <family val="0"/>
      </rPr>
      <t>20</t>
    </r>
    <r>
      <rPr>
        <sz val="11"/>
        <rFont val="ＭＳ Ｐゴシック"/>
        <family val="0"/>
      </rPr>
      <t>）保有
・命中判定と防御判定のクリティカル値-</t>
    </r>
    <r>
      <rPr>
        <sz val="11"/>
        <rFont val="ＭＳ Ｐゴシック"/>
        <family val="0"/>
      </rPr>
      <t>1</t>
    </r>
    <r>
      <rPr>
        <sz val="11"/>
        <rFont val="ＭＳ Ｐゴシック"/>
        <family val="0"/>
      </rPr>
      <t>（下限値10）
・高機動状態
・Sマインランチャーはダメージに特殊計算あり</t>
    </r>
  </si>
  <si>
    <t>クローン兵</t>
  </si>
  <si>
    <t>機体色：白銀</t>
  </si>
  <si>
    <t xml:space="preserve">2EN </t>
  </si>
  <si>
    <t>白兵攻撃のダメージ+2D6</t>
  </si>
  <si>
    <t>ディヴァニス</t>
  </si>
  <si>
    <t>高機動型の近接戦闘機として設定されており、</t>
  </si>
  <si>
    <t>遠距離砲撃戦は不得手とするものの、近接格闘戦では</t>
  </si>
  <si>
    <t>無類の強さを誇る。</t>
  </si>
  <si>
    <t>グラムメタル級ガーディアン『ディヴァニス』を操縦する為に造り出されたクローン兵。</t>
  </si>
  <si>
    <t>なお、遠隔主兵装であるディスラプターについては</t>
  </si>
  <si>
    <t>ヴェルター</t>
  </si>
  <si>
    <t>外見年齢こそ14～15歳の少年だが、実年齢は1～2歳程度である。</t>
  </si>
  <si>
    <t>機体と共に保管されていた所を連邦軍に回収され、地球での教育後、火星軌道艦隊へと配属となった。</t>
  </si>
  <si>
    <t>現在、機能制限により封印されている。</t>
  </si>
  <si>
    <t>約168</t>
  </si>
  <si>
    <t>約18</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</si>
</sst>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_ "/>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quot;・&quot;@"/>
    <numFmt numFmtId="186" formatCode="mmm\-yyyy"/>
  </numFmts>
  <fonts count="57">
    <font>
      <sz val="11"/>
      <name val="ＭＳ Ｐゴシック"/>
      <family val="0"/>
    </font>
    <font>
      <sz val="6"/>
      <name val="ＭＳ Ｐゴシック"/>
      <family val="3"/>
    </font>
    <font>
      <sz val="10"/>
      <name val="ＭＳ Ｐゴシック"/>
      <family val="3"/>
    </font>
    <font>
      <b/>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8"/>
      <color indexed="9"/>
      <name val="ＭＳ Ｐゴシック"/>
      <family val="3"/>
    </font>
    <font>
      <sz val="9"/>
      <name val="ＭＳ Ｐゴシック"/>
      <family val="3"/>
    </font>
    <font>
      <sz val="8"/>
      <name val="ＭＳ Ｐゴシック"/>
      <family val="3"/>
    </font>
    <font>
      <sz val="7.5"/>
      <name val="ＭＳ Ｐゴシック"/>
      <family val="3"/>
    </font>
    <font>
      <sz val="9"/>
      <color indexed="9"/>
      <name val="ＭＳ Ｐゴシック"/>
      <family val="3"/>
    </font>
    <font>
      <sz val="10"/>
      <color indexed="9"/>
      <name val="ＭＳ Ｐゴシック"/>
      <family val="3"/>
    </font>
    <font>
      <b/>
      <sz val="11"/>
      <name val="ＭＳ Ｐゴシック"/>
      <family val="0"/>
    </font>
    <font>
      <sz val="12"/>
      <name val="ＭＳ Ｐゴシック"/>
      <family val="3"/>
    </font>
    <font>
      <b/>
      <sz val="12"/>
      <name val="ＭＳ Ｐゴシック"/>
      <family val="3"/>
    </font>
    <font>
      <sz val="14"/>
      <name val="ＭＳ Ｐゴシック"/>
      <family val="3"/>
    </font>
    <font>
      <sz val="16"/>
      <name val="ＭＳ Ｐゴシック"/>
      <family val="3"/>
    </font>
    <font>
      <sz val="22"/>
      <color indexed="9"/>
      <name val="ＭＳ Ｐゴシック"/>
      <family val="3"/>
    </font>
    <font>
      <sz val="7"/>
      <name val="ＭＳ Ｐゴシック"/>
      <family val="3"/>
    </font>
    <font>
      <b/>
      <sz val="9"/>
      <color indexed="9"/>
      <name val="ＭＳ Ｐゴシック"/>
      <family val="3"/>
    </font>
    <font>
      <b/>
      <sz val="14"/>
      <name val="ＭＳ Ｐゴシック"/>
      <family val="3"/>
    </font>
    <font>
      <b/>
      <i/>
      <sz val="11"/>
      <name val="HGP明朝E"/>
      <family val="1"/>
    </font>
    <font>
      <sz val="11"/>
      <name val="HGP明朝E"/>
      <family val="1"/>
    </font>
    <font>
      <b/>
      <sz val="10"/>
      <name val="HGP明朝E"/>
      <family val="1"/>
    </font>
    <font>
      <sz val="11"/>
      <name val="HGS明朝E"/>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9"/>
      <name val="ＭＳ Ｐゴシック"/>
      <family val="3"/>
    </font>
    <font>
      <b/>
      <i/>
      <sz val="12"/>
      <color indexed="9"/>
      <name val="HGS明朝E"/>
      <family val="1"/>
    </font>
    <font>
      <sz val="7.5"/>
      <color indexed="9"/>
      <name val="ＭＳ Ｐゴシック"/>
      <family val="3"/>
    </font>
    <font>
      <b/>
      <sz val="12"/>
      <color indexed="9"/>
      <name val="ＭＳ Ｐゴシック"/>
      <family val="3"/>
    </font>
    <font>
      <b/>
      <sz val="14"/>
      <color indexed="9"/>
      <name val="ＭＳ Ｐゴシック"/>
      <family val="3"/>
    </font>
    <font>
      <b/>
      <i/>
      <sz val="10"/>
      <color indexed="9"/>
      <name val="HGP明朝E"/>
      <family val="1"/>
    </font>
    <font>
      <b/>
      <i/>
      <sz val="14"/>
      <color indexed="9"/>
      <name val="HGP明朝E"/>
      <family val="1"/>
    </font>
    <font>
      <i/>
      <sz val="11"/>
      <color indexed="9"/>
      <name val="ＭＳ Ｐゴシック"/>
      <family val="3"/>
    </font>
    <font>
      <b/>
      <i/>
      <sz val="11"/>
      <color indexed="9"/>
      <name val="HGP明朝E"/>
      <family val="1"/>
    </font>
    <font>
      <b/>
      <i/>
      <sz val="12"/>
      <color indexed="9"/>
      <name val="HGP明朝E"/>
      <family val="1"/>
    </font>
    <font>
      <i/>
      <sz val="10"/>
      <color indexed="9"/>
      <name val="HGS明朝E"/>
      <family val="1"/>
    </font>
    <font>
      <b/>
      <i/>
      <sz val="16"/>
      <color indexed="9"/>
      <name val="ＭＳ Ｐゴシック"/>
      <family val="3"/>
    </font>
    <font>
      <i/>
      <sz val="24"/>
      <color indexed="9"/>
      <name val="HGP創英ﾌﾟﾚｾﾞﾝｽEB"/>
      <family val="1"/>
    </font>
    <font>
      <sz val="9"/>
      <name val="MS UI Gothic"/>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63"/>
        <bgColor indexed="64"/>
      </patternFill>
    </fill>
    <fill>
      <patternFill patternType="solid">
        <fgColor indexed="8"/>
        <bgColor indexed="64"/>
      </patternFill>
    </fill>
  </fills>
  <borders count="1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double"/>
      <right/>
      <top/>
      <bottom/>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bottom/>
    </border>
    <border>
      <left>
        <color indexed="63"/>
      </left>
      <right>
        <color indexed="63"/>
      </right>
      <top style="thin"/>
      <bottom>
        <color indexed="63"/>
      </bottom>
    </border>
    <border>
      <left style="medium"/>
      <right style="thin"/>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color indexed="63"/>
      </top>
      <bottom style="thin"/>
    </border>
    <border>
      <left style="thin"/>
      <right>
        <color indexed="63"/>
      </right>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medium"/>
      <right/>
      <top style="thin"/>
      <bottom style="thin"/>
    </border>
    <border>
      <left>
        <color indexed="63"/>
      </left>
      <right>
        <color indexed="63"/>
      </right>
      <top style="thin"/>
      <bottom style="thin"/>
    </border>
    <border>
      <left style="thin"/>
      <right>
        <color indexed="63"/>
      </right>
      <top>
        <color indexed="63"/>
      </top>
      <bottom style="medium"/>
    </border>
    <border>
      <left/>
      <right style="medium"/>
      <top style="thin"/>
      <bottom/>
    </border>
    <border>
      <left>
        <color indexed="63"/>
      </left>
      <right>
        <color indexed="63"/>
      </right>
      <top>
        <color indexed="63"/>
      </top>
      <bottom style="thin"/>
    </border>
    <border>
      <left>
        <color indexed="63"/>
      </left>
      <right style="medium"/>
      <top>
        <color indexed="63"/>
      </top>
      <bottom style="thin"/>
    </border>
    <border>
      <left style="medium"/>
      <right/>
      <top style="thin"/>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style="thick"/>
    </border>
    <border>
      <left/>
      <right/>
      <top/>
      <bottom style="thick"/>
    </border>
    <border>
      <left style="medium"/>
      <right style="thin"/>
      <top style="thin"/>
      <bottom>
        <color indexed="63"/>
      </bottom>
    </border>
    <border>
      <left style="medium"/>
      <right style="thin"/>
      <top/>
      <bottom/>
    </border>
    <border>
      <left style="thin"/>
      <right style="medium"/>
      <top style="thin"/>
      <bottom/>
    </border>
    <border>
      <left style="thin"/>
      <right style="medium"/>
      <top/>
      <bottom style="thin"/>
    </border>
    <border diagonalDown="1">
      <left style="thin"/>
      <right>
        <color indexed="63"/>
      </right>
      <top style="thin"/>
      <bottom>
        <color indexed="63"/>
      </bottom>
      <diagonal style="thin"/>
    </border>
    <border diagonalDown="1">
      <left/>
      <right/>
      <top style="thin"/>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right/>
      <top/>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top style="medium"/>
      <bottom style="thin"/>
    </border>
    <border>
      <left>
        <color indexed="63"/>
      </left>
      <right>
        <color indexed="63"/>
      </right>
      <top style="medium"/>
      <bottom style="thin"/>
    </border>
    <border>
      <left>
        <color indexed="63"/>
      </left>
      <right style="thin"/>
      <top>
        <color indexed="63"/>
      </top>
      <bottom style="medium"/>
    </border>
    <border>
      <left>
        <color indexed="63"/>
      </left>
      <right style="medium"/>
      <top style="thin"/>
      <bottom style="thin"/>
    </border>
    <border diagonalDown="1">
      <left style="thin"/>
      <right/>
      <top/>
      <bottom style="medium"/>
      <diagonal style="thin"/>
    </border>
    <border diagonalDown="1">
      <left/>
      <right/>
      <top/>
      <bottom style="medium"/>
      <diagonal style="thin"/>
    </border>
    <border diagonalDown="1">
      <left>
        <color indexed="63"/>
      </left>
      <right style="thin"/>
      <top>
        <color indexed="63"/>
      </top>
      <bottom style="medium"/>
      <diagonal style="thin"/>
    </border>
    <border>
      <left>
        <color indexed="63"/>
      </left>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medium">
        <color indexed="9"/>
      </left>
      <right style="thin"/>
      <top style="medium">
        <color indexed="9"/>
      </top>
      <bottom style="thin"/>
    </border>
    <border>
      <left style="thin"/>
      <right style="thin"/>
      <top style="medium">
        <color indexed="9"/>
      </top>
      <bottom style="thin"/>
    </border>
    <border>
      <left style="thin"/>
      <right/>
      <top style="medium">
        <color indexed="9"/>
      </top>
      <bottom style="thin"/>
    </border>
    <border>
      <left style="medium">
        <color indexed="9"/>
      </left>
      <right style="thin"/>
      <top style="thin"/>
      <bottom style="thin"/>
    </border>
    <border>
      <left style="medium">
        <color indexed="9"/>
      </left>
      <right style="thin"/>
      <top style="medium">
        <color indexed="9"/>
      </top>
      <bottom style="double"/>
    </border>
    <border>
      <left style="thin"/>
      <right style="thin"/>
      <top style="medium">
        <color indexed="9"/>
      </top>
      <bottom style="double"/>
    </border>
    <border>
      <left style="thin"/>
      <right style="medium">
        <color indexed="9"/>
      </right>
      <top style="medium">
        <color indexed="9"/>
      </top>
      <bottom style="double"/>
    </border>
    <border>
      <left style="medium">
        <color indexed="9"/>
      </left>
      <right style="thin"/>
      <top style="double"/>
      <bottom style="double"/>
    </border>
    <border>
      <left style="thin"/>
      <right style="thin"/>
      <top style="double"/>
      <bottom style="double"/>
    </border>
    <border>
      <left style="thin"/>
      <right style="medium">
        <color indexed="9"/>
      </right>
      <top style="double"/>
      <bottom style="double"/>
    </border>
    <border>
      <left style="medium">
        <color indexed="9"/>
      </left>
      <right style="thin"/>
      <top style="thin"/>
      <bottom style="medium">
        <color indexed="9"/>
      </bottom>
    </border>
    <border>
      <left style="thin"/>
      <right style="thin"/>
      <top style="thin"/>
      <bottom style="medium">
        <color indexed="9"/>
      </bottom>
    </border>
    <border>
      <left style="thin"/>
      <right/>
      <top style="thin"/>
      <bottom style="medium">
        <color indexed="9"/>
      </bottom>
    </border>
    <border>
      <left style="medium">
        <color indexed="9"/>
      </left>
      <right style="thin"/>
      <top style="double"/>
      <bottom/>
    </border>
    <border>
      <left style="thin"/>
      <right style="thin"/>
      <top style="double"/>
      <bottom/>
    </border>
    <border>
      <left style="thin"/>
      <right style="medium">
        <color indexed="9"/>
      </right>
      <top style="double"/>
      <bottom/>
    </border>
    <border>
      <left style="medium"/>
      <right/>
      <top style="thin"/>
      <bottom style="medium"/>
    </border>
    <border>
      <left>
        <color indexed="63"/>
      </left>
      <right style="medium"/>
      <top style="thin"/>
      <bottom style="medium"/>
    </border>
    <border>
      <left/>
      <right style="medium"/>
      <top style="medium"/>
      <bottom style="thin"/>
    </border>
    <border diagonalDown="1">
      <left style="medium"/>
      <right>
        <color indexed="63"/>
      </right>
      <top>
        <color indexed="63"/>
      </top>
      <bottom>
        <color indexed="63"/>
      </bottom>
      <diagonal style="thin"/>
    </border>
    <border diagonalDown="1">
      <left/>
      <right style="medium"/>
      <top/>
      <bottom/>
      <diagonal style="thin"/>
    </border>
    <border diagonalDown="1">
      <left style="thin"/>
      <right style="thin"/>
      <top>
        <color indexed="63"/>
      </top>
      <bottom style="thin"/>
      <diagonal style="thin"/>
    </border>
    <border diagonalDown="1">
      <left style="thin"/>
      <right style="thin"/>
      <top style="thin"/>
      <bottom style="thin"/>
      <diagonal style="thin"/>
    </border>
    <border>
      <left>
        <color indexed="63"/>
      </left>
      <right>
        <color indexed="63"/>
      </right>
      <top style="thin"/>
      <bottom style="medium"/>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top>
        <color indexed="63"/>
      </top>
      <bottom>
        <color indexed="63"/>
      </bottom>
    </border>
    <border>
      <left style="thin">
        <color indexed="8"/>
      </left>
      <right style="thin">
        <color indexed="8"/>
      </right>
      <top>
        <color indexed="63"/>
      </top>
      <bottom>
        <color indexed="63"/>
      </bottom>
    </border>
    <border>
      <left style="thin"/>
      <right style="hair">
        <color indexed="8"/>
      </right>
      <top>
        <color indexed="63"/>
      </top>
      <bottom style="thin"/>
    </border>
    <border>
      <left style="hair">
        <color indexed="8"/>
      </left>
      <right style="hair">
        <color indexed="8"/>
      </right>
      <top>
        <color indexed="63"/>
      </top>
      <bottom style="thin"/>
    </border>
    <border>
      <left style="hair">
        <color indexed="8"/>
      </left>
      <right style="thin"/>
      <top>
        <color indexed="63"/>
      </top>
      <bottom style="thin"/>
    </border>
    <border>
      <left style="thin">
        <color indexed="8"/>
      </left>
      <right style="thin">
        <color indexed="8"/>
      </right>
      <top>
        <color indexed="63"/>
      </top>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top style="hair">
        <color indexed="8"/>
      </top>
      <bottom>
        <color indexed="63"/>
      </bottom>
    </border>
    <border>
      <left style="thin">
        <color indexed="8"/>
      </left>
      <right style="thin">
        <color indexed="8"/>
      </right>
      <top style="thin">
        <color indexed="8"/>
      </top>
      <bottom>
        <color indexed="63"/>
      </bottom>
    </border>
    <border>
      <left style="thin"/>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top>
        <color indexed="63"/>
      </top>
      <bottom style="hair">
        <color indexed="8"/>
      </bottom>
    </border>
    <border>
      <left style="thin">
        <color indexed="8"/>
      </left>
      <right>
        <color indexed="63"/>
      </right>
      <top style="thin">
        <color indexed="8"/>
      </top>
      <bottom style="thin">
        <color indexed="8"/>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6" fillId="0" borderId="0" applyNumberFormat="0" applyFill="0" applyBorder="0" applyAlignment="0" applyProtection="0"/>
    <xf numFmtId="0" fontId="41" fillId="4" borderId="0" applyNumberFormat="0" applyBorder="0" applyAlignment="0" applyProtection="0"/>
  </cellStyleXfs>
  <cellXfs count="966">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178" fontId="0" fillId="0" borderId="10" xfId="0" applyNumberFormat="1" applyBorder="1" applyAlignment="1">
      <alignment horizontal="center" vertical="center"/>
    </xf>
    <xf numFmtId="0" fontId="0" fillId="0" borderId="0" xfId="0" applyBorder="1" applyAlignment="1">
      <alignment vertical="center"/>
    </xf>
    <xf numFmtId="178" fontId="0" fillId="0" borderId="0" xfId="0" applyNumberFormat="1" applyBorder="1" applyAlignment="1">
      <alignment vertical="center"/>
    </xf>
    <xf numFmtId="0" fontId="0" fillId="0" borderId="10" xfId="0" applyFill="1" applyBorder="1" applyAlignment="1">
      <alignment horizontal="center" vertical="center"/>
    </xf>
    <xf numFmtId="0" fontId="4" fillId="24" borderId="10" xfId="0" applyFont="1" applyFill="1" applyBorder="1" applyAlignment="1">
      <alignment vertical="center" shrinkToFit="1"/>
    </xf>
    <xf numFmtId="0" fontId="0" fillId="0" borderId="0" xfId="0" applyFont="1" applyFill="1" applyBorder="1" applyAlignment="1">
      <alignment vertical="center" shrinkToFit="1"/>
    </xf>
    <xf numFmtId="178" fontId="0" fillId="0" borderId="10" xfId="0" applyNumberFormat="1" applyBorder="1" applyAlignment="1">
      <alignment horizontal="center" vertical="center" shrinkToFit="1"/>
    </xf>
    <xf numFmtId="0" fontId="0" fillId="0" borderId="10" xfId="0" applyBorder="1" applyAlignment="1">
      <alignment horizontal="center" vertical="center" shrinkToFit="1"/>
    </xf>
    <xf numFmtId="0" fontId="0" fillId="0" borderId="0" xfId="0" applyFill="1" applyAlignment="1">
      <alignment vertical="center"/>
    </xf>
    <xf numFmtId="0" fontId="0" fillId="0" borderId="0" xfId="0" applyFill="1" applyAlignment="1">
      <alignment vertical="center" shrinkToFit="1"/>
    </xf>
    <xf numFmtId="0" fontId="7" fillId="0" borderId="0" xfId="0" applyFont="1" applyFill="1" applyBorder="1" applyAlignment="1">
      <alignment vertical="center" shrinkToFit="1"/>
    </xf>
    <xf numFmtId="0" fontId="0" fillId="0" borderId="0" xfId="0" applyFill="1" applyBorder="1" applyAlignment="1">
      <alignment vertical="center" shrinkToFit="1"/>
    </xf>
    <xf numFmtId="0" fontId="0" fillId="0" borderId="0" xfId="0" applyFont="1" applyFill="1" applyAlignment="1">
      <alignment vertical="center" shrinkToFit="1"/>
    </xf>
    <xf numFmtId="0" fontId="0" fillId="0" borderId="0" xfId="0" applyFont="1" applyFill="1" applyAlignment="1">
      <alignment vertical="center"/>
    </xf>
    <xf numFmtId="0" fontId="9" fillId="0" borderId="0" xfId="0" applyFont="1" applyFill="1" applyBorder="1" applyAlignment="1">
      <alignment vertical="center" shrinkToFit="1"/>
    </xf>
    <xf numFmtId="176" fontId="0" fillId="0" borderId="0" xfId="0" applyNumberFormat="1" applyFill="1" applyBorder="1" applyAlignment="1">
      <alignment vertical="center" shrinkToFit="1"/>
    </xf>
    <xf numFmtId="0" fontId="8" fillId="0" borderId="0" xfId="0" applyFont="1" applyFill="1" applyBorder="1" applyAlignment="1">
      <alignment vertical="center" shrinkToFit="1"/>
    </xf>
    <xf numFmtId="0" fontId="0" fillId="0" borderId="0" xfId="0" applyAlignment="1">
      <alignment vertical="center" shrinkToFit="1"/>
    </xf>
    <xf numFmtId="0" fontId="0" fillId="0" borderId="11" xfId="0" applyBorder="1" applyAlignment="1">
      <alignment vertical="center" textRotation="255" shrinkToFit="1"/>
    </xf>
    <xf numFmtId="0" fontId="0" fillId="0" borderId="0" xfId="0" applyBorder="1" applyAlignment="1">
      <alignment horizontal="center" vertical="center" textRotation="255" shrinkToFit="1"/>
    </xf>
    <xf numFmtId="0" fontId="0" fillId="0" borderId="0" xfId="0" applyBorder="1" applyAlignment="1">
      <alignment vertical="center" shrinkToFit="1"/>
    </xf>
    <xf numFmtId="0" fontId="0" fillId="0" borderId="10" xfId="0" applyBorder="1" applyAlignment="1">
      <alignment vertical="center" shrinkToFit="1"/>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vertical="center"/>
    </xf>
    <xf numFmtId="178" fontId="0" fillId="0" borderId="0" xfId="0" applyNumberFormat="1" applyFill="1" applyBorder="1" applyAlignment="1">
      <alignment horizontal="center" vertical="center"/>
    </xf>
    <xf numFmtId="0" fontId="0" fillId="0" borderId="10" xfId="0" applyBorder="1" applyAlignment="1" applyProtection="1">
      <alignment vertical="center" shrinkToFit="1"/>
      <protection locked="0"/>
    </xf>
    <xf numFmtId="0" fontId="4" fillId="24" borderId="10"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0" xfId="0" applyBorder="1" applyAlignment="1">
      <alignment horizontal="center" vertical="center" wrapText="1"/>
    </xf>
    <xf numFmtId="0" fontId="4" fillId="24" borderId="13" xfId="0" applyFont="1" applyFill="1" applyBorder="1" applyAlignment="1">
      <alignment horizontal="center" vertical="center" shrinkToFit="1"/>
    </xf>
    <xf numFmtId="0" fontId="4" fillId="24" borderId="14" xfId="0" applyFont="1" applyFill="1" applyBorder="1" applyAlignment="1">
      <alignment horizontal="center" vertical="center" shrinkToFit="1"/>
    </xf>
    <xf numFmtId="0" fontId="0" fillId="0" borderId="14" xfId="0" applyBorder="1" applyAlignment="1" applyProtection="1">
      <alignment vertical="center" shrinkToFit="1"/>
      <protection locked="0"/>
    </xf>
    <xf numFmtId="0" fontId="4" fillId="24" borderId="15" xfId="0" applyFont="1" applyFill="1" applyBorder="1" applyAlignment="1">
      <alignment vertical="center" shrinkToFit="1"/>
    </xf>
    <xf numFmtId="0" fontId="4" fillId="24" borderId="16" xfId="0" applyFont="1" applyFill="1" applyBorder="1" applyAlignment="1">
      <alignment vertical="center" shrinkToFit="1"/>
    </xf>
    <xf numFmtId="0" fontId="4" fillId="24" borderId="17" xfId="0" applyFont="1" applyFill="1"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19" xfId="0" applyBorder="1" applyAlignment="1">
      <alignment vertical="center" shrinkToFit="1"/>
    </xf>
    <xf numFmtId="0" fontId="0" fillId="0" borderId="20" xfId="0" applyBorder="1" applyAlignment="1">
      <alignment vertical="center" shrinkToFit="1"/>
    </xf>
    <xf numFmtId="0" fontId="9"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9"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0" fillId="0" borderId="11" xfId="0" applyFill="1" applyBorder="1" applyAlignment="1">
      <alignment horizontal="center" vertical="center"/>
    </xf>
    <xf numFmtId="0" fontId="0" fillId="0" borderId="10" xfId="0" applyBorder="1" applyAlignment="1">
      <alignment vertical="center"/>
    </xf>
    <xf numFmtId="0" fontId="0" fillId="0" borderId="21" xfId="0" applyFill="1" applyBorder="1" applyAlignment="1">
      <alignment vertical="center" shrinkToFit="1"/>
    </xf>
    <xf numFmtId="0" fontId="0" fillId="0" borderId="21" xfId="0" applyFont="1" applyFill="1" applyBorder="1" applyAlignment="1">
      <alignment vertical="center"/>
    </xf>
    <xf numFmtId="0" fontId="0" fillId="0" borderId="21" xfId="0" applyFont="1" applyFill="1" applyBorder="1" applyAlignment="1">
      <alignment vertical="center" shrinkToFit="1"/>
    </xf>
    <xf numFmtId="0" fontId="0" fillId="0" borderId="0" xfId="0" applyFont="1" applyFill="1" applyAlignment="1">
      <alignment vertical="center" shrinkToFit="1"/>
    </xf>
    <xf numFmtId="0" fontId="0" fillId="0" borderId="0" xfId="0" applyFont="1" applyFill="1" applyAlignment="1">
      <alignment vertical="center"/>
    </xf>
    <xf numFmtId="0" fontId="9" fillId="0" borderId="22" xfId="0" applyFont="1" applyFill="1" applyBorder="1" applyAlignment="1">
      <alignment vertical="center" shrinkToFit="1"/>
    </xf>
    <xf numFmtId="0" fontId="42" fillId="0" borderId="0" xfId="0" applyFont="1" applyFill="1" applyAlignment="1">
      <alignment horizontal="center" vertical="center"/>
    </xf>
    <xf numFmtId="0" fontId="0" fillId="0" borderId="0" xfId="0" applyFont="1" applyFill="1" applyBorder="1" applyAlignment="1">
      <alignment vertical="center"/>
    </xf>
    <xf numFmtId="0" fontId="4" fillId="0" borderId="0" xfId="0" applyFont="1" applyFill="1" applyBorder="1" applyAlignment="1">
      <alignment vertical="center" shrinkToFit="1"/>
    </xf>
    <xf numFmtId="0" fontId="0" fillId="0" borderId="0" xfId="0" applyFill="1" applyAlignment="1" applyProtection="1">
      <alignment vertical="center"/>
      <protection locked="0"/>
    </xf>
    <xf numFmtId="0" fontId="0" fillId="0" borderId="0" xfId="0" applyFill="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0" fillId="0" borderId="0" xfId="0" applyFont="1" applyFill="1" applyAlignment="1" applyProtection="1">
      <alignment vertical="center" shrinkToFit="1"/>
      <protection locked="0"/>
    </xf>
    <xf numFmtId="0" fontId="0" fillId="0" borderId="0" xfId="0" applyFont="1" applyFill="1" applyAlignment="1" applyProtection="1">
      <alignment vertical="center"/>
      <protection locked="0"/>
    </xf>
    <xf numFmtId="0" fontId="0" fillId="0" borderId="21"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176" fontId="0" fillId="0" borderId="0" xfId="0" applyNumberFormat="1" applyFill="1" applyBorder="1" applyAlignment="1" applyProtection="1">
      <alignment vertical="center" shrinkToFit="1"/>
      <protection locked="0"/>
    </xf>
    <xf numFmtId="0" fontId="0" fillId="0" borderId="0" xfId="0" applyFont="1" applyFill="1" applyAlignment="1" applyProtection="1">
      <alignment vertical="center" shrinkToFit="1"/>
      <protection locked="0"/>
    </xf>
    <xf numFmtId="0" fontId="0" fillId="0" borderId="22"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2" fillId="0" borderId="23" xfId="0" applyFont="1" applyFill="1" applyBorder="1" applyAlignment="1" applyProtection="1">
      <alignment vertical="center" shrinkToFit="1"/>
      <protection locked="0"/>
    </xf>
    <xf numFmtId="0" fontId="2" fillId="0" borderId="24" xfId="0" applyFont="1" applyFill="1" applyBorder="1" applyAlignment="1" applyProtection="1">
      <alignment vertical="center" shrinkToFit="1"/>
      <protection locked="0"/>
    </xf>
    <xf numFmtId="0" fontId="2" fillId="0" borderId="22"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0" fontId="2" fillId="0" borderId="0" xfId="0" applyFont="1" applyFill="1" applyBorder="1" applyAlignment="1" applyProtection="1">
      <alignment horizontal="left" vertical="center" shrinkToFit="1"/>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ill="1" applyBorder="1" applyAlignment="1">
      <alignment horizontal="center" vertical="center" shrinkToFit="1"/>
    </xf>
    <xf numFmtId="0" fontId="0" fillId="25" borderId="0" xfId="0" applyFont="1" applyFill="1" applyAlignment="1">
      <alignment vertical="center"/>
    </xf>
    <xf numFmtId="0" fontId="26" fillId="25" borderId="10" xfId="0" applyFont="1" applyFill="1" applyBorder="1" applyAlignment="1">
      <alignment vertical="center"/>
    </xf>
    <xf numFmtId="0" fontId="0" fillId="25" borderId="10" xfId="0" applyFont="1" applyFill="1" applyBorder="1" applyAlignment="1">
      <alignment vertical="center"/>
    </xf>
    <xf numFmtId="14" fontId="0" fillId="25" borderId="10" xfId="0" applyNumberFormat="1" applyFont="1" applyFill="1" applyBorder="1" applyAlignment="1">
      <alignment vertical="center"/>
    </xf>
    <xf numFmtId="0" fontId="0" fillId="0" borderId="22" xfId="0" applyFill="1" applyBorder="1" applyAlignment="1">
      <alignment horizontal="center" vertical="center"/>
    </xf>
    <xf numFmtId="0" fontId="0" fillId="0" borderId="0" xfId="0" applyBorder="1" applyAlignment="1">
      <alignment horizontal="center" vertical="center" shrinkToFit="1"/>
    </xf>
    <xf numFmtId="0" fontId="0" fillId="0" borderId="22" xfId="0" applyBorder="1" applyAlignment="1">
      <alignment vertical="center" shrinkToFit="1"/>
    </xf>
    <xf numFmtId="178" fontId="0" fillId="0" borderId="10" xfId="0" applyNumberFormat="1" applyFill="1" applyBorder="1" applyAlignment="1">
      <alignment horizontal="center" vertical="center" shrinkToFit="1"/>
    </xf>
    <xf numFmtId="0" fontId="0" fillId="0" borderId="26" xfId="0" applyFill="1" applyBorder="1" applyAlignment="1">
      <alignment horizontal="center" vertical="center"/>
    </xf>
    <xf numFmtId="0" fontId="0" fillId="0" borderId="22"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2" xfId="0" applyFill="1" applyBorder="1" applyAlignment="1">
      <alignment horizontal="center" vertical="center" shrinkToFit="1"/>
    </xf>
    <xf numFmtId="0" fontId="4" fillId="24" borderId="0" xfId="0" applyFont="1" applyFill="1" applyAlignment="1">
      <alignment vertical="center"/>
    </xf>
    <xf numFmtId="0" fontId="0" fillId="24" borderId="0" xfId="0" applyFill="1" applyAlignment="1">
      <alignment vertical="center"/>
    </xf>
    <xf numFmtId="0" fontId="0" fillId="0" borderId="26" xfId="0" applyFill="1" applyBorder="1" applyAlignment="1">
      <alignment vertical="center"/>
    </xf>
    <xf numFmtId="0" fontId="0" fillId="0" borderId="0" xfId="0" applyFill="1" applyBorder="1" applyAlignment="1">
      <alignment vertical="center"/>
    </xf>
    <xf numFmtId="0" fontId="8" fillId="0" borderId="26" xfId="0" applyFont="1" applyFill="1" applyBorder="1" applyAlignment="1">
      <alignment vertical="center"/>
    </xf>
    <xf numFmtId="0" fontId="8" fillId="0" borderId="0" xfId="0" applyFont="1" applyFill="1" applyBorder="1" applyAlignment="1">
      <alignment vertical="center"/>
    </xf>
    <xf numFmtId="0" fontId="43" fillId="0" borderId="0" xfId="0" applyFont="1" applyFill="1" applyBorder="1" applyAlignment="1">
      <alignment vertical="center"/>
    </xf>
    <xf numFmtId="0" fontId="0" fillId="25" borderId="0" xfId="0" applyFill="1" applyAlignment="1">
      <alignment vertical="center"/>
    </xf>
    <xf numFmtId="0" fontId="0" fillId="0" borderId="0" xfId="0" applyFont="1" applyFill="1" applyBorder="1" applyAlignment="1">
      <alignment vertical="center" shrinkToFit="1"/>
    </xf>
    <xf numFmtId="0" fontId="4" fillId="24" borderId="27" xfId="0" applyFont="1" applyFill="1" applyBorder="1" applyAlignment="1">
      <alignment vertical="center" shrinkToFit="1"/>
    </xf>
    <xf numFmtId="0" fontId="0" fillId="0" borderId="28"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29" xfId="0"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xf>
    <xf numFmtId="0" fontId="0" fillId="0" borderId="32" xfId="0" applyBorder="1" applyAlignment="1">
      <alignment vertical="center"/>
    </xf>
    <xf numFmtId="0" fontId="0" fillId="0" borderId="0" xfId="0" applyAlignment="1" applyProtection="1">
      <alignment vertical="center"/>
      <protection locked="0"/>
    </xf>
    <xf numFmtId="0" fontId="0" fillId="0" borderId="26" xfId="0" applyBorder="1" applyAlignment="1">
      <alignment vertical="center"/>
    </xf>
    <xf numFmtId="0" fontId="4" fillId="0" borderId="0" xfId="0" applyFont="1" applyAlignment="1">
      <alignment vertical="center" shrinkToFit="1"/>
    </xf>
    <xf numFmtId="0" fontId="0" fillId="0" borderId="0" xfId="0" applyFill="1" applyBorder="1" applyAlignment="1" applyProtection="1">
      <alignment vertical="center" shrinkToFit="1"/>
      <protection locked="0"/>
    </xf>
    <xf numFmtId="0" fontId="0" fillId="0" borderId="33" xfId="0" applyBorder="1" applyAlignment="1" applyProtection="1">
      <alignment vertical="center" shrinkToFit="1"/>
      <protection locked="0"/>
    </xf>
    <xf numFmtId="0" fontId="0" fillId="0" borderId="34"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8" fillId="0" borderId="26" xfId="0" applyFont="1" applyFill="1" applyBorder="1" applyAlignment="1" applyProtection="1">
      <alignment vertical="top" shrinkToFit="1"/>
      <protection locked="0"/>
    </xf>
    <xf numFmtId="0" fontId="14" fillId="0" borderId="26" xfId="0" applyFont="1" applyFill="1" applyBorder="1" applyAlignment="1" applyProtection="1">
      <alignment vertical="center" shrinkToFit="1"/>
      <protection locked="0"/>
    </xf>
    <xf numFmtId="0" fontId="8" fillId="0" borderId="0" xfId="0" applyFont="1" applyFill="1" applyBorder="1" applyAlignment="1" applyProtection="1">
      <alignment vertical="top" shrinkToFit="1"/>
      <protection locked="0"/>
    </xf>
    <xf numFmtId="0" fontId="14" fillId="0" borderId="0"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0" borderId="16" xfId="0" applyFont="1" applyFill="1" applyBorder="1" applyAlignment="1" applyProtection="1">
      <alignment vertical="center" shrinkToFit="1"/>
      <protection locked="0"/>
    </xf>
    <xf numFmtId="0" fontId="9" fillId="0" borderId="26" xfId="0" applyFont="1" applyFill="1" applyBorder="1" applyAlignment="1" applyProtection="1">
      <alignment vertical="center"/>
      <protection/>
    </xf>
    <xf numFmtId="0" fontId="9" fillId="0" borderId="26" xfId="0" applyFont="1" applyFill="1" applyBorder="1" applyAlignment="1" applyProtection="1">
      <alignment vertical="center" shrinkToFit="1"/>
      <protection/>
    </xf>
    <xf numFmtId="0" fontId="0" fillId="0" borderId="26"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8" fillId="0" borderId="0" xfId="0" applyFont="1" applyFill="1" applyBorder="1" applyAlignment="1" applyProtection="1">
      <alignment vertical="center" shrinkToFit="1"/>
      <protection/>
    </xf>
    <xf numFmtId="0" fontId="0" fillId="0" borderId="0" xfId="0" applyFont="1" applyFill="1" applyAlignment="1" applyProtection="1">
      <alignment vertical="center"/>
      <protection/>
    </xf>
    <xf numFmtId="0" fontId="26" fillId="25" borderId="0" xfId="0" applyFont="1" applyFill="1" applyBorder="1" applyAlignment="1">
      <alignment vertical="center"/>
    </xf>
    <xf numFmtId="14" fontId="0" fillId="25" borderId="0" xfId="0" applyNumberFormat="1" applyFont="1" applyFill="1" applyBorder="1" applyAlignment="1">
      <alignment vertical="center"/>
    </xf>
    <xf numFmtId="0" fontId="0" fillId="25" borderId="0" xfId="0" applyFont="1" applyFill="1" applyBorder="1" applyAlignment="1">
      <alignment vertical="center"/>
    </xf>
    <xf numFmtId="0" fontId="0" fillId="0" borderId="0" xfId="0" applyAlignment="1">
      <alignment horizontal="center" vertical="center" shrinkToFit="1"/>
    </xf>
    <xf numFmtId="0" fontId="0" fillId="0" borderId="10" xfId="0" applyBorder="1" applyAlignment="1">
      <alignment horizontal="center" vertical="center" wrapText="1" shrinkToFit="1"/>
    </xf>
    <xf numFmtId="0" fontId="0" fillId="0" borderId="0" xfId="0" applyAlignment="1" applyProtection="1">
      <alignment vertical="center"/>
      <protection/>
    </xf>
    <xf numFmtId="0" fontId="0" fillId="0" borderId="36" xfId="0" applyFont="1" applyBorder="1" applyAlignment="1">
      <alignment vertical="center" shrinkToFit="1"/>
    </xf>
    <xf numFmtId="0" fontId="0" fillId="0" borderId="36" xfId="0" applyFont="1" applyBorder="1" applyAlignment="1">
      <alignment vertical="center"/>
    </xf>
    <xf numFmtId="0" fontId="0" fillId="0" borderId="37" xfId="0" applyFont="1" applyBorder="1" applyAlignment="1" applyProtection="1">
      <alignment horizontal="center" vertical="center"/>
      <protection locked="0"/>
    </xf>
    <xf numFmtId="0" fontId="0" fillId="0" borderId="36" xfId="0" applyFont="1" applyBorder="1" applyAlignment="1" applyProtection="1">
      <alignment vertical="center"/>
      <protection/>
    </xf>
    <xf numFmtId="0" fontId="0" fillId="0" borderId="37" xfId="0" applyBorder="1" applyAlignment="1" applyProtection="1">
      <alignment horizontal="center" vertical="center"/>
      <protection locked="0"/>
    </xf>
    <xf numFmtId="0" fontId="8" fillId="0" borderId="11" xfId="0" applyFont="1" applyFill="1" applyBorder="1" applyAlignment="1" applyProtection="1">
      <alignment horizontal="center" vertical="center" shrinkToFit="1"/>
      <protection hidden="1"/>
    </xf>
    <xf numFmtId="0" fontId="8" fillId="0" borderId="35" xfId="0" applyFont="1" applyFill="1" applyBorder="1" applyAlignment="1" applyProtection="1">
      <alignment horizontal="center" vertical="center" shrinkToFit="1"/>
      <protection hidden="1"/>
    </xf>
    <xf numFmtId="0" fontId="8" fillId="0" borderId="22" xfId="0" applyFont="1" applyFill="1" applyBorder="1" applyAlignment="1" applyProtection="1">
      <alignment horizontal="center" vertical="center" shrinkToFit="1"/>
      <protection hidden="1"/>
    </xf>
    <xf numFmtId="0" fontId="8" fillId="0" borderId="0" xfId="0" applyFont="1" applyFill="1" applyBorder="1" applyAlignment="1" applyProtection="1">
      <alignment horizontal="center" vertical="center" shrinkToFit="1"/>
      <protection hidden="1"/>
    </xf>
    <xf numFmtId="0" fontId="8" fillId="0" borderId="26" xfId="0" applyFont="1" applyFill="1" applyBorder="1" applyAlignment="1" applyProtection="1">
      <alignment horizontal="center" vertical="center" shrinkToFit="1"/>
      <protection hidden="1"/>
    </xf>
    <xf numFmtId="0" fontId="8" fillId="0" borderId="38" xfId="0" applyFont="1" applyFill="1" applyBorder="1" applyAlignment="1" applyProtection="1">
      <alignment horizontal="center" vertical="center" shrinkToFit="1"/>
      <protection hidden="1"/>
    </xf>
    <xf numFmtId="0" fontId="8" fillId="0" borderId="39" xfId="0" applyFont="1" applyFill="1" applyBorder="1" applyAlignment="1" applyProtection="1">
      <alignment horizontal="center" vertical="center" shrinkToFit="1"/>
      <protection hidden="1"/>
    </xf>
    <xf numFmtId="0" fontId="13" fillId="0" borderId="40" xfId="0" applyFont="1" applyFill="1" applyBorder="1" applyAlignment="1">
      <alignment horizontal="center" vertical="center" shrinkToFit="1"/>
    </xf>
    <xf numFmtId="0" fontId="0" fillId="0" borderId="29" xfId="0" applyFill="1" applyBorder="1" applyAlignment="1">
      <alignment horizontal="center" vertical="center" shrinkToFit="1"/>
    </xf>
    <xf numFmtId="0" fontId="13" fillId="0" borderId="41" xfId="0" applyFont="1" applyFill="1" applyBorder="1" applyAlignment="1">
      <alignment horizontal="center" vertical="center" shrinkToFit="1"/>
    </xf>
    <xf numFmtId="0" fontId="13" fillId="0" borderId="42"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10"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8" fillId="0" borderId="10"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8" fillId="0" borderId="46" xfId="0" applyFont="1" applyFill="1" applyBorder="1" applyAlignment="1">
      <alignment horizontal="center" vertical="center" shrinkToFit="1"/>
    </xf>
    <xf numFmtId="0" fontId="12" fillId="24" borderId="10" xfId="0"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8" fillId="0" borderId="41"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8" fillId="0" borderId="45" xfId="0" applyFont="1" applyFill="1" applyBorder="1" applyAlignment="1" applyProtection="1">
      <alignment horizontal="center" vertical="center" shrinkToFit="1"/>
      <protection hidden="1"/>
    </xf>
    <xf numFmtId="0" fontId="8" fillId="0" borderId="54" xfId="0" applyFont="1" applyFill="1" applyBorder="1" applyAlignment="1" applyProtection="1">
      <alignment horizontal="center" vertical="center" shrinkToFit="1"/>
      <protection hidden="1"/>
    </xf>
    <xf numFmtId="0" fontId="15" fillId="0" borderId="1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8" fillId="0" borderId="10" xfId="0" applyFont="1" applyFill="1" applyBorder="1" applyAlignment="1" applyProtection="1">
      <alignment horizontal="center" vertical="center" shrinkToFit="1"/>
      <protection hidden="1"/>
    </xf>
    <xf numFmtId="0" fontId="0" fillId="0" borderId="34" xfId="0" applyFill="1"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shrinkToFit="1"/>
    </xf>
    <xf numFmtId="0" fontId="0" fillId="0" borderId="10" xfId="0" applyFont="1" applyFill="1" applyBorder="1" applyAlignment="1">
      <alignment horizontal="center" vertical="center" shrinkToFit="1"/>
    </xf>
    <xf numFmtId="0" fontId="28" fillId="24" borderId="55" xfId="0" applyFont="1" applyFill="1" applyBorder="1" applyAlignment="1">
      <alignment horizontal="center" vertical="center" textRotation="255"/>
    </xf>
    <xf numFmtId="0" fontId="28" fillId="24" borderId="56" xfId="0" applyFont="1" applyFill="1" applyBorder="1" applyAlignment="1">
      <alignment horizontal="center" vertical="center" textRotation="255"/>
    </xf>
    <xf numFmtId="0" fontId="28" fillId="24" borderId="57" xfId="0" applyFont="1" applyFill="1" applyBorder="1" applyAlignment="1">
      <alignment horizontal="center" vertical="center" textRotation="255"/>
    </xf>
    <xf numFmtId="0" fontId="28" fillId="24" borderId="48" xfId="0" applyFont="1" applyFill="1" applyBorder="1" applyAlignment="1">
      <alignment horizontal="center" vertical="center" textRotation="255"/>
    </xf>
    <xf numFmtId="0" fontId="28" fillId="24" borderId="0" xfId="0" applyFont="1" applyFill="1" applyBorder="1" applyAlignment="1">
      <alignment horizontal="center" vertical="center" textRotation="255"/>
    </xf>
    <xf numFmtId="0" fontId="28" fillId="24" borderId="49" xfId="0" applyFont="1" applyFill="1" applyBorder="1" applyAlignment="1">
      <alignment horizontal="center" vertical="center" textRotation="255"/>
    </xf>
    <xf numFmtId="0" fontId="28" fillId="24" borderId="58" xfId="0" applyFont="1" applyFill="1" applyBorder="1" applyAlignment="1">
      <alignment horizontal="center" vertical="center" textRotation="255"/>
    </xf>
    <xf numFmtId="0" fontId="28" fillId="24" borderId="59" xfId="0" applyFont="1" applyFill="1" applyBorder="1" applyAlignment="1">
      <alignment horizontal="center" vertical="center" textRotation="255"/>
    </xf>
    <xf numFmtId="0" fontId="8" fillId="0" borderId="60" xfId="0" applyFont="1" applyFill="1" applyBorder="1" applyAlignment="1">
      <alignment horizontal="center" vertical="center" textRotation="255" wrapText="1" shrinkToFit="1"/>
    </xf>
    <xf numFmtId="0" fontId="8" fillId="0" borderId="13" xfId="0" applyFont="1" applyFill="1" applyBorder="1" applyAlignment="1">
      <alignment horizontal="center" vertical="center" textRotation="255" wrapText="1" shrinkToFit="1"/>
    </xf>
    <xf numFmtId="0" fontId="8" fillId="0" borderId="61" xfId="0" applyFont="1" applyFill="1" applyBorder="1" applyAlignment="1">
      <alignment horizontal="center" vertical="center" textRotation="255" wrapText="1" shrinkToFit="1"/>
    </xf>
    <xf numFmtId="0" fontId="8" fillId="0" borderId="12" xfId="0" applyFont="1" applyFill="1" applyBorder="1" applyAlignment="1">
      <alignment horizontal="center" vertical="center" textRotation="255" wrapText="1" shrinkToFit="1"/>
    </xf>
    <xf numFmtId="0" fontId="8" fillId="0" borderId="33" xfId="0" applyFont="1" applyFill="1" applyBorder="1" applyAlignment="1">
      <alignment horizontal="center" vertical="center" textRotation="255" wrapText="1" shrinkToFit="1"/>
    </xf>
    <xf numFmtId="0" fontId="8" fillId="0" borderId="34" xfId="0" applyFont="1" applyFill="1" applyBorder="1" applyAlignment="1">
      <alignment horizontal="center" vertical="center" textRotation="255" wrapText="1" shrinkToFit="1"/>
    </xf>
    <xf numFmtId="0" fontId="8" fillId="0" borderId="39" xfId="0" applyFont="1" applyFill="1" applyBorder="1" applyAlignment="1">
      <alignment horizontal="center" vertical="center" textRotation="255" wrapText="1" shrinkToFit="1"/>
    </xf>
    <xf numFmtId="0" fontId="8" fillId="0" borderId="62" xfId="0" applyFont="1" applyFill="1" applyBorder="1" applyAlignment="1">
      <alignment horizontal="center" vertical="center" textRotation="255" wrapText="1" shrinkToFit="1"/>
    </xf>
    <xf numFmtId="0" fontId="8" fillId="0" borderId="22" xfId="0" applyFont="1" applyFill="1" applyBorder="1" applyAlignment="1">
      <alignment horizontal="center" vertical="center" textRotation="255" wrapText="1" shrinkToFit="1"/>
    </xf>
    <xf numFmtId="0" fontId="8" fillId="0" borderId="25" xfId="0" applyFont="1" applyFill="1" applyBorder="1" applyAlignment="1">
      <alignment horizontal="center" vertical="center" textRotation="255" wrapText="1" shrinkToFit="1"/>
    </xf>
    <xf numFmtId="0" fontId="8" fillId="0" borderId="35" xfId="0" applyFont="1" applyFill="1" applyBorder="1" applyAlignment="1">
      <alignment horizontal="center" vertical="center" textRotation="255" wrapText="1" shrinkToFit="1"/>
    </xf>
    <xf numFmtId="0" fontId="8" fillId="0" borderId="63" xfId="0" applyFont="1" applyFill="1" applyBorder="1" applyAlignment="1">
      <alignment horizontal="center" vertical="center" textRotation="255" wrapText="1" shrinkToFit="1"/>
    </xf>
    <xf numFmtId="0" fontId="11" fillId="24" borderId="55" xfId="0" applyFont="1" applyFill="1" applyBorder="1" applyAlignment="1">
      <alignment horizontal="center" vertical="center" textRotation="255" shrinkToFit="1"/>
    </xf>
    <xf numFmtId="0" fontId="11" fillId="24" borderId="56" xfId="0" applyFont="1" applyFill="1" applyBorder="1" applyAlignment="1">
      <alignment horizontal="center" vertical="center" textRotation="255" shrinkToFit="1"/>
    </xf>
    <xf numFmtId="0" fontId="11" fillId="24" borderId="48" xfId="0" applyFont="1" applyFill="1" applyBorder="1" applyAlignment="1">
      <alignment horizontal="center" vertical="center" textRotation="255" shrinkToFit="1"/>
    </xf>
    <xf numFmtId="0" fontId="11" fillId="24" borderId="0" xfId="0" applyFont="1" applyFill="1" applyBorder="1" applyAlignment="1">
      <alignment horizontal="center" vertical="center" textRotation="255" shrinkToFit="1"/>
    </xf>
    <xf numFmtId="0" fontId="11" fillId="24" borderId="50" xfId="0" applyFont="1" applyFill="1" applyBorder="1" applyAlignment="1">
      <alignment horizontal="center" vertical="center" textRotation="255" shrinkToFit="1"/>
    </xf>
    <xf numFmtId="0" fontId="11" fillId="24" borderId="45" xfId="0" applyFont="1" applyFill="1" applyBorder="1" applyAlignment="1">
      <alignment horizontal="center" vertical="center" textRotation="255" shrinkToFit="1"/>
    </xf>
    <xf numFmtId="0" fontId="44" fillId="24" borderId="56" xfId="0" applyFont="1" applyFill="1" applyBorder="1" applyAlignment="1">
      <alignment horizontal="center" vertical="center" textRotation="255" wrapText="1" shrinkToFit="1"/>
    </xf>
    <xf numFmtId="0" fontId="44" fillId="24" borderId="0" xfId="0" applyFont="1" applyFill="1" applyBorder="1" applyAlignment="1">
      <alignment horizontal="center" vertical="center" textRotation="255" wrapText="1" shrinkToFit="1"/>
    </xf>
    <xf numFmtId="0" fontId="44" fillId="24" borderId="45" xfId="0" applyFont="1" applyFill="1" applyBorder="1" applyAlignment="1">
      <alignment horizontal="center" vertical="center" textRotation="255" wrapText="1" shrinkToFit="1"/>
    </xf>
    <xf numFmtId="0" fontId="4" fillId="24" borderId="14" xfId="0" applyFont="1" applyFill="1" applyBorder="1" applyAlignment="1">
      <alignment horizontal="center" vertical="center" shrinkToFit="1"/>
    </xf>
    <xf numFmtId="0" fontId="4" fillId="24" borderId="28" xfId="0" applyFont="1" applyFill="1" applyBorder="1" applyAlignment="1">
      <alignment horizontal="center" vertical="center" shrinkToFit="1"/>
    </xf>
    <xf numFmtId="0" fontId="4" fillId="24" borderId="12" xfId="0" applyFont="1" applyFill="1" applyBorder="1" applyAlignment="1">
      <alignment horizontal="center" vertical="center" shrinkToFit="1"/>
    </xf>
    <xf numFmtId="0" fontId="4" fillId="24" borderId="22" xfId="0" applyFont="1" applyFill="1" applyBorder="1" applyAlignment="1">
      <alignment horizontal="center" vertical="center" shrinkToFit="1"/>
    </xf>
    <xf numFmtId="0" fontId="4" fillId="24" borderId="13" xfId="0" applyFont="1" applyFill="1" applyBorder="1" applyAlignment="1">
      <alignment horizontal="center" vertical="center" shrinkToFit="1"/>
    </xf>
    <xf numFmtId="0" fontId="4" fillId="24" borderId="39"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39" xfId="0" applyFill="1" applyBorder="1" applyAlignment="1">
      <alignment horizontal="center" vertical="center"/>
    </xf>
    <xf numFmtId="0" fontId="0" fillId="0" borderId="2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0" fontId="28" fillId="24" borderId="55" xfId="0" applyFont="1" applyFill="1" applyBorder="1" applyAlignment="1">
      <alignment horizontal="center" vertical="center" textRotation="255" shrinkToFit="1"/>
    </xf>
    <xf numFmtId="0" fontId="28" fillId="24" borderId="56" xfId="0" applyFont="1" applyFill="1" applyBorder="1" applyAlignment="1">
      <alignment horizontal="center" vertical="center" textRotation="255" shrinkToFit="1"/>
    </xf>
    <xf numFmtId="0" fontId="28" fillId="24" borderId="48" xfId="0" applyFont="1" applyFill="1" applyBorder="1" applyAlignment="1">
      <alignment horizontal="center" vertical="center" textRotation="255" shrinkToFit="1"/>
    </xf>
    <xf numFmtId="0" fontId="28" fillId="24" borderId="0" xfId="0" applyFont="1" applyFill="1" applyBorder="1" applyAlignment="1">
      <alignment horizontal="center" vertical="center" textRotation="255" shrinkToFit="1"/>
    </xf>
    <xf numFmtId="0" fontId="8" fillId="0" borderId="73" xfId="0" applyFont="1" applyFill="1" applyBorder="1" applyAlignment="1">
      <alignment horizontal="center" vertical="center" shrinkToFit="1"/>
    </xf>
    <xf numFmtId="0" fontId="8" fillId="0" borderId="74"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75" xfId="0"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76"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13" fillId="0" borderId="47"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48"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51" xfId="0" applyFont="1" applyFill="1" applyBorder="1" applyAlignment="1">
      <alignment horizontal="center" vertical="center" shrinkToFit="1"/>
    </xf>
    <xf numFmtId="0" fontId="13" fillId="0" borderId="52" xfId="0" applyFont="1" applyFill="1" applyBorder="1" applyAlignment="1">
      <alignment horizontal="center" vertical="center" shrinkToFit="1"/>
    </xf>
    <xf numFmtId="0" fontId="13" fillId="0" borderId="75"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6" fillId="0" borderId="38"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45" xfId="0" applyFont="1" applyFill="1" applyBorder="1" applyAlignment="1">
      <alignment horizontal="center" vertical="center" shrinkToFit="1"/>
    </xf>
    <xf numFmtId="0" fontId="16" fillId="0" borderId="54" xfId="0" applyFont="1" applyFill="1" applyBorder="1" applyAlignment="1">
      <alignment horizontal="center" vertical="center" shrinkToFit="1"/>
    </xf>
    <xf numFmtId="0" fontId="16" fillId="0" borderId="1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14" fillId="0" borderId="22"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35" xfId="0" applyFont="1" applyFill="1" applyBorder="1" applyAlignment="1">
      <alignment horizontal="center" vertical="center" shrinkToFit="1"/>
    </xf>
    <xf numFmtId="0" fontId="14" fillId="0" borderId="45" xfId="0" applyFont="1" applyFill="1" applyBorder="1" applyAlignment="1">
      <alignment horizontal="center" vertical="center" shrinkToFit="1"/>
    </xf>
    <xf numFmtId="0" fontId="0" fillId="0" borderId="10" xfId="0"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protection locked="0"/>
    </xf>
    <xf numFmtId="0" fontId="14" fillId="0" borderId="10" xfId="0" applyFont="1" applyFill="1" applyBorder="1" applyAlignment="1" applyProtection="1">
      <alignment horizontal="center" vertical="center" shrinkToFit="1"/>
      <protection locked="0"/>
    </xf>
    <xf numFmtId="0" fontId="46" fillId="24" borderId="22" xfId="0" applyFont="1" applyFill="1" applyBorder="1" applyAlignment="1">
      <alignment horizontal="center" vertical="center"/>
    </xf>
    <xf numFmtId="0" fontId="46" fillId="24" borderId="0" xfId="0" applyFont="1" applyFill="1" applyBorder="1" applyAlignment="1">
      <alignment horizontal="center" vertical="center"/>
    </xf>
    <xf numFmtId="0" fontId="46" fillId="24" borderId="35" xfId="0" applyFont="1" applyFill="1" applyBorder="1" applyAlignment="1">
      <alignment horizontal="center" vertical="center"/>
    </xf>
    <xf numFmtId="0" fontId="46" fillId="24" borderId="45" xfId="0" applyFont="1" applyFill="1" applyBorder="1" applyAlignment="1">
      <alignment horizontal="center" vertical="center"/>
    </xf>
    <xf numFmtId="0" fontId="14" fillId="0" borderId="39" xfId="0" applyFont="1" applyFill="1" applyBorder="1" applyAlignment="1" applyProtection="1">
      <alignment horizontal="center" vertical="center" shrinkToFit="1"/>
      <protection locked="0"/>
    </xf>
    <xf numFmtId="0" fontId="14" fillId="0" borderId="26" xfId="0" applyFont="1" applyFill="1" applyBorder="1" applyAlignment="1" applyProtection="1">
      <alignment horizontal="center" vertical="center" shrinkToFit="1"/>
      <protection locked="0"/>
    </xf>
    <xf numFmtId="0" fontId="14" fillId="0" borderId="22"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35" xfId="0" applyFont="1" applyFill="1" applyBorder="1" applyAlignment="1" applyProtection="1">
      <alignment horizontal="center" vertical="center" shrinkToFit="1"/>
      <protection locked="0"/>
    </xf>
    <xf numFmtId="0" fontId="14" fillId="0" borderId="45" xfId="0" applyFont="1" applyFill="1" applyBorder="1" applyAlignment="1" applyProtection="1">
      <alignment horizontal="center" vertical="center" shrinkToFit="1"/>
      <protection locked="0"/>
    </xf>
    <xf numFmtId="0" fontId="14" fillId="0" borderId="39"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54" xfId="0" applyFont="1" applyFill="1" applyBorder="1" applyAlignment="1">
      <alignment horizontal="center" vertical="center"/>
    </xf>
    <xf numFmtId="0" fontId="16" fillId="0" borderId="39" xfId="0" applyFont="1" applyFill="1" applyBorder="1" applyAlignment="1" applyProtection="1">
      <alignment horizontal="center" vertical="center" shrinkToFit="1"/>
      <protection locked="0"/>
    </xf>
    <xf numFmtId="0" fontId="16" fillId="0" borderId="26" xfId="0" applyFont="1" applyFill="1" applyBorder="1" applyAlignment="1" applyProtection="1">
      <alignment horizontal="center" vertical="center" shrinkToFit="1"/>
      <protection locked="0"/>
    </xf>
    <xf numFmtId="0" fontId="16" fillId="0" borderId="38"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11" xfId="0" applyFont="1" applyFill="1" applyBorder="1" applyAlignment="1" applyProtection="1">
      <alignment horizontal="center" vertical="center" shrinkToFit="1"/>
      <protection locked="0"/>
    </xf>
    <xf numFmtId="0" fontId="16" fillId="0" borderId="35" xfId="0" applyFont="1" applyFill="1" applyBorder="1" applyAlignment="1" applyProtection="1">
      <alignment horizontal="center" vertical="center" shrinkToFit="1"/>
      <protection locked="0"/>
    </xf>
    <xf numFmtId="0" fontId="16" fillId="0" borderId="45" xfId="0" applyFont="1" applyFill="1" applyBorder="1" applyAlignment="1" applyProtection="1">
      <alignment horizontal="center" vertical="center" shrinkToFit="1"/>
      <protection locked="0"/>
    </xf>
    <xf numFmtId="0" fontId="16" fillId="0" borderId="54" xfId="0" applyFont="1" applyFill="1" applyBorder="1" applyAlignment="1" applyProtection="1">
      <alignment horizontal="center" vertical="center" shrinkToFit="1"/>
      <protection locked="0"/>
    </xf>
    <xf numFmtId="0" fontId="45" fillId="24" borderId="39" xfId="0" applyFont="1" applyFill="1" applyBorder="1" applyAlignment="1" applyProtection="1">
      <alignment horizontal="center" vertical="center" shrinkToFit="1"/>
      <protection locked="0"/>
    </xf>
    <xf numFmtId="0" fontId="45" fillId="24" borderId="26" xfId="0" applyFont="1" applyFill="1" applyBorder="1" applyAlignment="1" applyProtection="1">
      <alignment horizontal="center" vertical="center" shrinkToFit="1"/>
      <protection locked="0"/>
    </xf>
    <xf numFmtId="0" fontId="45" fillId="24" borderId="38" xfId="0" applyFont="1" applyFill="1" applyBorder="1" applyAlignment="1" applyProtection="1">
      <alignment horizontal="center" vertical="center" shrinkToFit="1"/>
      <protection locked="0"/>
    </xf>
    <xf numFmtId="0" fontId="45" fillId="24" borderId="22" xfId="0" applyFont="1" applyFill="1" applyBorder="1" applyAlignment="1" applyProtection="1">
      <alignment horizontal="center" vertical="center" shrinkToFit="1"/>
      <protection locked="0"/>
    </xf>
    <xf numFmtId="0" fontId="45" fillId="24" borderId="0" xfId="0" applyFont="1" applyFill="1" applyBorder="1" applyAlignment="1" applyProtection="1">
      <alignment horizontal="center" vertical="center" shrinkToFit="1"/>
      <protection locked="0"/>
    </xf>
    <xf numFmtId="0" fontId="45" fillId="24" borderId="11" xfId="0" applyFont="1" applyFill="1" applyBorder="1" applyAlignment="1" applyProtection="1">
      <alignment horizontal="center" vertical="center" shrinkToFit="1"/>
      <protection locked="0"/>
    </xf>
    <xf numFmtId="0" fontId="0" fillId="0" borderId="26" xfId="0" applyFill="1" applyBorder="1" applyAlignment="1">
      <alignment horizontal="center" shrinkToFit="1"/>
    </xf>
    <xf numFmtId="0" fontId="0" fillId="0" borderId="38" xfId="0" applyFill="1" applyBorder="1" applyAlignment="1">
      <alignment horizontal="center" shrinkToFit="1"/>
    </xf>
    <xf numFmtId="0" fontId="0" fillId="0" borderId="0" xfId="0" applyFill="1" applyBorder="1" applyAlignment="1">
      <alignment horizontal="center" shrinkToFit="1"/>
    </xf>
    <xf numFmtId="0" fontId="0" fillId="0" borderId="11" xfId="0" applyFill="1" applyBorder="1" applyAlignment="1">
      <alignment horizontal="center" shrinkToFit="1"/>
    </xf>
    <xf numFmtId="0" fontId="0" fillId="0" borderId="45" xfId="0" applyFill="1" applyBorder="1" applyAlignment="1">
      <alignment horizontal="center" shrinkToFit="1"/>
    </xf>
    <xf numFmtId="0" fontId="0" fillId="0" borderId="54" xfId="0" applyFill="1" applyBorder="1" applyAlignment="1">
      <alignment horizontal="center" shrinkToFit="1"/>
    </xf>
    <xf numFmtId="0" fontId="13" fillId="0" borderId="39" xfId="0" applyFont="1" applyFill="1" applyBorder="1" applyAlignment="1" applyProtection="1">
      <alignment vertical="center" shrinkToFit="1"/>
      <protection locked="0"/>
    </xf>
    <xf numFmtId="0" fontId="13" fillId="0" borderId="26" xfId="0" applyFont="1" applyFill="1" applyBorder="1" applyAlignment="1" applyProtection="1">
      <alignment vertical="center" shrinkToFit="1"/>
      <protection locked="0"/>
    </xf>
    <xf numFmtId="0" fontId="13" fillId="0" borderId="38" xfId="0" applyFont="1" applyFill="1" applyBorder="1" applyAlignment="1" applyProtection="1">
      <alignment vertical="center" shrinkToFit="1"/>
      <protection locked="0"/>
    </xf>
    <xf numFmtId="0" fontId="13" fillId="0" borderId="35" xfId="0" applyFont="1" applyFill="1" applyBorder="1" applyAlignment="1" applyProtection="1">
      <alignment vertical="center" shrinkToFit="1"/>
      <protection locked="0"/>
    </xf>
    <xf numFmtId="0" fontId="13" fillId="0" borderId="45" xfId="0" applyFont="1" applyFill="1" applyBorder="1" applyAlignment="1" applyProtection="1">
      <alignment vertical="center" shrinkToFit="1"/>
      <protection locked="0"/>
    </xf>
    <xf numFmtId="0" fontId="13" fillId="0" borderId="54" xfId="0" applyFont="1" applyFill="1" applyBorder="1" applyAlignment="1" applyProtection="1">
      <alignment vertical="center" shrinkToFit="1"/>
      <protection locked="0"/>
    </xf>
    <xf numFmtId="0" fontId="2" fillId="0" borderId="2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39"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2" fillId="0" borderId="35" xfId="0" applyFont="1" applyFill="1" applyBorder="1" applyAlignment="1" applyProtection="1">
      <alignment horizontal="center" vertical="center" shrinkToFit="1"/>
      <protection locked="0"/>
    </xf>
    <xf numFmtId="0" fontId="2" fillId="0" borderId="45" xfId="0" applyFont="1" applyFill="1" applyBorder="1" applyAlignment="1" applyProtection="1">
      <alignment horizontal="center" vertical="center" shrinkToFit="1"/>
      <protection locked="0"/>
    </xf>
    <xf numFmtId="0" fontId="2" fillId="0" borderId="54" xfId="0"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45"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11" fillId="24" borderId="10" xfId="0" applyFont="1" applyFill="1" applyBorder="1" applyAlignment="1">
      <alignment horizontal="center" vertical="center" textRotation="255"/>
    </xf>
    <xf numFmtId="0" fontId="0" fillId="0" borderId="29" xfId="0" applyFont="1" applyFill="1" applyBorder="1" applyAlignment="1">
      <alignment horizontal="center" vertical="center" shrinkToFit="1"/>
    </xf>
    <xf numFmtId="0" fontId="17" fillId="0" borderId="10" xfId="0" applyFont="1" applyFill="1" applyBorder="1" applyAlignment="1">
      <alignment horizontal="center" vertical="center" wrapText="1" shrinkToFit="1"/>
    </xf>
    <xf numFmtId="0" fontId="0" fillId="0" borderId="54" xfId="0" applyFill="1" applyBorder="1" applyAlignment="1">
      <alignment horizontal="center" vertical="center" shrinkToFit="1"/>
    </xf>
    <xf numFmtId="0" fontId="42" fillId="24" borderId="0" xfId="0" applyFont="1" applyFill="1" applyAlignment="1">
      <alignment horizontal="center" vertical="center" wrapText="1"/>
    </xf>
    <xf numFmtId="0" fontId="42" fillId="24" borderId="0" xfId="0" applyFont="1" applyFill="1" applyAlignment="1">
      <alignment horizontal="center" vertical="center"/>
    </xf>
    <xf numFmtId="0" fontId="4" fillId="24" borderId="10" xfId="0" applyFont="1" applyFill="1" applyBorder="1" applyAlignment="1">
      <alignment horizontal="center" vertical="center"/>
    </xf>
    <xf numFmtId="0" fontId="9" fillId="0" borderId="13" xfId="0" applyFont="1" applyFill="1" applyBorder="1" applyAlignment="1">
      <alignment horizontal="center" vertical="center" wrapText="1" shrinkToFit="1"/>
    </xf>
    <xf numFmtId="0" fontId="9" fillId="0" borderId="13"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9" fillId="0" borderId="10"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34" xfId="0" applyFont="1" applyFill="1" applyBorder="1" applyAlignment="1" applyProtection="1">
      <alignment horizontal="center" vertical="center" shrinkToFit="1"/>
      <protection locked="0"/>
    </xf>
    <xf numFmtId="0" fontId="10" fillId="0" borderId="22"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10" fillId="0" borderId="35" xfId="0" applyFont="1" applyFill="1" applyBorder="1" applyAlignment="1" applyProtection="1">
      <alignment horizontal="center" vertical="center" shrinkToFit="1"/>
      <protection locked="0"/>
    </xf>
    <xf numFmtId="0" fontId="10" fillId="0" borderId="45" xfId="0" applyFont="1" applyFill="1" applyBorder="1" applyAlignment="1" applyProtection="1">
      <alignment horizontal="center" vertical="center" shrinkToFit="1"/>
      <protection locked="0"/>
    </xf>
    <xf numFmtId="0" fontId="10" fillId="0" borderId="54" xfId="0" applyFont="1" applyFill="1" applyBorder="1" applyAlignment="1" applyProtection="1">
      <alignment horizontal="center" vertical="center" shrinkToFit="1"/>
      <protection locked="0"/>
    </xf>
    <xf numFmtId="0" fontId="7" fillId="24" borderId="10" xfId="0" applyFont="1" applyFill="1" applyBorder="1" applyAlignment="1" applyProtection="1">
      <alignment horizontal="center" vertical="center" shrinkToFit="1"/>
      <protection locked="0"/>
    </xf>
    <xf numFmtId="185" fontId="8" fillId="0" borderId="39" xfId="0" applyNumberFormat="1" applyFont="1" applyFill="1" applyBorder="1" applyAlignment="1" applyProtection="1">
      <alignment vertical="center" shrinkToFit="1"/>
      <protection locked="0"/>
    </xf>
    <xf numFmtId="185" fontId="8" fillId="0" borderId="26" xfId="0" applyNumberFormat="1" applyFont="1" applyFill="1" applyBorder="1" applyAlignment="1" applyProtection="1">
      <alignment vertical="center" shrinkToFit="1"/>
      <protection locked="0"/>
    </xf>
    <xf numFmtId="185" fontId="8" fillId="0" borderId="38" xfId="0" applyNumberFormat="1" applyFont="1" applyFill="1" applyBorder="1" applyAlignment="1" applyProtection="1">
      <alignment vertical="center" shrinkToFit="1"/>
      <protection locked="0"/>
    </xf>
    <xf numFmtId="185" fontId="8" fillId="0" borderId="22" xfId="0" applyNumberFormat="1" applyFont="1" applyFill="1" applyBorder="1" applyAlignment="1" applyProtection="1">
      <alignment vertical="center" shrinkToFit="1"/>
      <protection locked="0"/>
    </xf>
    <xf numFmtId="185" fontId="8" fillId="0" borderId="0" xfId="0" applyNumberFormat="1" applyFont="1" applyFill="1" applyBorder="1" applyAlignment="1" applyProtection="1">
      <alignment vertical="center" shrinkToFit="1"/>
      <protection locked="0"/>
    </xf>
    <xf numFmtId="185" fontId="8" fillId="0" borderId="11" xfId="0" applyNumberFormat="1" applyFont="1" applyFill="1" applyBorder="1" applyAlignment="1" applyProtection="1">
      <alignment vertical="center" shrinkToFit="1"/>
      <protection locked="0"/>
    </xf>
    <xf numFmtId="185" fontId="8" fillId="0" borderId="35" xfId="0" applyNumberFormat="1" applyFont="1" applyFill="1" applyBorder="1" applyAlignment="1" applyProtection="1">
      <alignment vertical="center" shrinkToFit="1"/>
      <protection locked="0"/>
    </xf>
    <xf numFmtId="185" fontId="8" fillId="0" borderId="45" xfId="0" applyNumberFormat="1" applyFont="1" applyFill="1" applyBorder="1" applyAlignment="1" applyProtection="1">
      <alignment vertical="center" shrinkToFit="1"/>
      <protection locked="0"/>
    </xf>
    <xf numFmtId="185" fontId="8" fillId="0" borderId="54" xfId="0" applyNumberFormat="1" applyFont="1" applyFill="1" applyBorder="1" applyAlignment="1" applyProtection="1">
      <alignment vertical="center" shrinkToFit="1"/>
      <protection locked="0"/>
    </xf>
    <xf numFmtId="0" fontId="4" fillId="24" borderId="18" xfId="0" applyFont="1" applyFill="1" applyBorder="1" applyAlignment="1">
      <alignment horizontal="center" vertical="center" wrapText="1"/>
    </xf>
    <xf numFmtId="0" fontId="4" fillId="24" borderId="80"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24" borderId="81" xfId="0" applyFont="1" applyFill="1" applyBorder="1" applyAlignment="1">
      <alignment horizontal="center" vertical="center" wrapText="1"/>
    </xf>
    <xf numFmtId="0" fontId="4" fillId="24" borderId="19" xfId="0" applyFont="1" applyFill="1" applyBorder="1" applyAlignment="1">
      <alignment horizontal="center" vertical="center" wrapText="1"/>
    </xf>
    <xf numFmtId="0" fontId="4" fillId="24" borderId="4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82"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82" xfId="0" applyFont="1" applyFill="1" applyBorder="1" applyAlignment="1">
      <alignment horizontal="center" vertical="center"/>
    </xf>
    <xf numFmtId="0" fontId="8" fillId="0" borderId="10" xfId="0" applyFont="1" applyFill="1" applyBorder="1" applyAlignment="1" applyProtection="1">
      <alignment horizontal="center" vertical="center" shrinkToFit="1"/>
      <protection locked="0"/>
    </xf>
    <xf numFmtId="0" fontId="8" fillId="0" borderId="10" xfId="0" applyFont="1" applyFill="1" applyBorder="1" applyAlignment="1">
      <alignment horizontal="center" vertical="center" textRotation="255" wrapText="1" shrinkToFit="1"/>
    </xf>
    <xf numFmtId="0" fontId="8" fillId="0" borderId="29" xfId="0" applyFont="1" applyFill="1" applyBorder="1" applyAlignment="1">
      <alignment horizontal="center" vertical="center" textRotation="255" wrapText="1" shrinkToFit="1"/>
    </xf>
    <xf numFmtId="0" fontId="11" fillId="24" borderId="56" xfId="0" applyFont="1" applyFill="1" applyBorder="1" applyAlignment="1">
      <alignment horizontal="center" vertical="center" shrinkToFit="1"/>
    </xf>
    <xf numFmtId="0" fontId="11" fillId="24" borderId="0" xfId="0" applyFont="1" applyFill="1" applyBorder="1" applyAlignment="1">
      <alignment horizontal="center" vertical="center" shrinkToFit="1"/>
    </xf>
    <xf numFmtId="0" fontId="11" fillId="24" borderId="45" xfId="0" applyFont="1" applyFill="1" applyBorder="1" applyAlignment="1">
      <alignment horizontal="center" vertical="center" shrinkToFit="1"/>
    </xf>
    <xf numFmtId="0" fontId="14" fillId="25" borderId="26" xfId="0" applyFont="1" applyFill="1" applyBorder="1" applyAlignment="1" applyProtection="1">
      <alignment horizontal="center" vertical="center" shrinkToFit="1"/>
      <protection locked="0"/>
    </xf>
    <xf numFmtId="0" fontId="14" fillId="25" borderId="38" xfId="0" applyFont="1" applyFill="1" applyBorder="1" applyAlignment="1" applyProtection="1">
      <alignment horizontal="center" vertical="center" shrinkToFit="1"/>
      <protection locked="0"/>
    </xf>
    <xf numFmtId="0" fontId="14" fillId="25" borderId="0" xfId="0" applyFont="1" applyFill="1" applyBorder="1" applyAlignment="1" applyProtection="1">
      <alignment horizontal="center" vertical="center" shrinkToFit="1"/>
      <protection locked="0"/>
    </xf>
    <xf numFmtId="0" fontId="14" fillId="25" borderId="11" xfId="0" applyFont="1" applyFill="1" applyBorder="1" applyAlignment="1" applyProtection="1">
      <alignment horizontal="center" vertical="center" shrinkToFit="1"/>
      <protection locked="0"/>
    </xf>
    <xf numFmtId="0" fontId="14" fillId="25" borderId="45" xfId="0" applyFont="1" applyFill="1" applyBorder="1" applyAlignment="1" applyProtection="1">
      <alignment horizontal="center" vertical="center" shrinkToFit="1"/>
      <protection locked="0"/>
    </xf>
    <xf numFmtId="0" fontId="14" fillId="25" borderId="54" xfId="0" applyFont="1" applyFill="1" applyBorder="1" applyAlignment="1" applyProtection="1">
      <alignment horizontal="center" vertical="center" shrinkToFit="1"/>
      <protection locked="0"/>
    </xf>
    <xf numFmtId="185" fontId="0" fillId="0" borderId="10" xfId="0" applyNumberFormat="1" applyFill="1" applyBorder="1" applyAlignment="1" applyProtection="1">
      <alignment vertical="center" shrinkToFit="1"/>
      <protection locked="0"/>
    </xf>
    <xf numFmtId="0" fontId="0" fillId="0" borderId="10" xfId="0" applyFont="1" applyFill="1" applyBorder="1" applyAlignment="1" applyProtection="1">
      <alignment horizontal="center" vertical="center" shrinkToFit="1"/>
      <protection locked="0"/>
    </xf>
    <xf numFmtId="0" fontId="4" fillId="24" borderId="55" xfId="0" applyFont="1" applyFill="1" applyBorder="1" applyAlignment="1">
      <alignment horizontal="center" vertical="center" shrinkToFit="1"/>
    </xf>
    <xf numFmtId="0" fontId="4" fillId="24" borderId="56" xfId="0" applyFont="1" applyFill="1" applyBorder="1" applyAlignment="1">
      <alignment horizontal="center" vertical="center" shrinkToFit="1"/>
    </xf>
    <xf numFmtId="0" fontId="4" fillId="24" borderId="57" xfId="0" applyFont="1" applyFill="1" applyBorder="1" applyAlignment="1">
      <alignment horizontal="center" vertical="center" shrinkToFit="1"/>
    </xf>
    <xf numFmtId="0" fontId="4" fillId="24" borderId="48" xfId="0" applyFont="1" applyFill="1" applyBorder="1" applyAlignment="1">
      <alignment horizontal="center" vertical="center" shrinkToFit="1"/>
    </xf>
    <xf numFmtId="0" fontId="4" fillId="24" borderId="0" xfId="0" applyFont="1" applyFill="1" applyBorder="1" applyAlignment="1">
      <alignment horizontal="center" vertical="center" shrinkToFit="1"/>
    </xf>
    <xf numFmtId="0" fontId="4" fillId="24" borderId="49" xfId="0" applyFont="1" applyFill="1" applyBorder="1" applyAlignment="1">
      <alignment horizontal="center" vertical="center" shrinkToFit="1"/>
    </xf>
    <xf numFmtId="0" fontId="4" fillId="24" borderId="50" xfId="0" applyFont="1" applyFill="1" applyBorder="1" applyAlignment="1">
      <alignment horizontal="center" vertical="center" shrinkToFit="1"/>
    </xf>
    <xf numFmtId="0" fontId="4" fillId="24" borderId="45" xfId="0" applyFont="1" applyFill="1" applyBorder="1" applyAlignment="1">
      <alignment horizontal="center" vertical="center" shrinkToFit="1"/>
    </xf>
    <xf numFmtId="0" fontId="4" fillId="24" borderId="46" xfId="0" applyFont="1" applyFill="1" applyBorder="1" applyAlignment="1">
      <alignment horizontal="center" vertical="center" shrinkToFit="1"/>
    </xf>
    <xf numFmtId="0" fontId="8" fillId="25" borderId="39" xfId="0" applyFont="1" applyFill="1" applyBorder="1" applyAlignment="1" applyProtection="1">
      <alignment horizontal="center" vertical="top" shrinkToFit="1"/>
      <protection locked="0"/>
    </xf>
    <xf numFmtId="0" fontId="8" fillId="25" borderId="26" xfId="0" applyFont="1" applyFill="1" applyBorder="1" applyAlignment="1" applyProtection="1">
      <alignment horizontal="center" vertical="top" shrinkToFit="1"/>
      <protection locked="0"/>
    </xf>
    <xf numFmtId="0" fontId="8" fillId="25" borderId="22" xfId="0" applyFont="1" applyFill="1" applyBorder="1" applyAlignment="1" applyProtection="1">
      <alignment horizontal="center" vertical="top" shrinkToFit="1"/>
      <protection locked="0"/>
    </xf>
    <xf numFmtId="0" fontId="8" fillId="25" borderId="0" xfId="0" applyFont="1" applyFill="1" applyBorder="1" applyAlignment="1" applyProtection="1">
      <alignment horizontal="center" vertical="top" shrinkToFit="1"/>
      <protection locked="0"/>
    </xf>
    <xf numFmtId="0" fontId="0" fillId="24" borderId="39" xfId="0" applyFill="1" applyBorder="1" applyAlignment="1">
      <alignment horizontal="center" vertical="center" shrinkToFit="1"/>
    </xf>
    <xf numFmtId="0" fontId="0" fillId="0" borderId="26" xfId="0" applyBorder="1" applyAlignment="1">
      <alignment vertical="center" shrinkToFit="1"/>
    </xf>
    <xf numFmtId="0" fontId="0" fillId="0" borderId="38" xfId="0" applyBorder="1" applyAlignment="1">
      <alignment vertical="center" shrinkToFit="1"/>
    </xf>
    <xf numFmtId="0" fontId="0" fillId="0" borderId="35" xfId="0" applyBorder="1" applyAlignment="1">
      <alignment vertical="center" shrinkToFit="1"/>
    </xf>
    <xf numFmtId="0" fontId="0" fillId="0" borderId="45" xfId="0" applyBorder="1" applyAlignment="1">
      <alignment vertical="center" shrinkToFit="1"/>
    </xf>
    <xf numFmtId="0" fontId="0" fillId="0" borderId="54" xfId="0" applyBorder="1" applyAlignment="1">
      <alignment vertical="center" shrinkToFit="1"/>
    </xf>
    <xf numFmtId="0" fontId="8" fillId="0" borderId="19" xfId="0" applyFont="1" applyFill="1" applyBorder="1" applyAlignment="1">
      <alignment horizontal="center" vertical="center" textRotation="255" wrapText="1" shrinkToFit="1"/>
    </xf>
    <xf numFmtId="0" fontId="0" fillId="0" borderId="39" xfId="0" applyFill="1" applyBorder="1" applyAlignment="1" applyProtection="1">
      <alignment horizontal="center" vertical="center" shrinkToFit="1"/>
      <protection hidden="1"/>
    </xf>
    <xf numFmtId="0" fontId="0" fillId="0" borderId="26" xfId="0" applyFill="1" applyBorder="1" applyAlignment="1" applyProtection="1">
      <alignment horizontal="center" vertical="center" shrinkToFit="1"/>
      <protection hidden="1"/>
    </xf>
    <xf numFmtId="0" fontId="0" fillId="0" borderId="38" xfId="0" applyFill="1" applyBorder="1" applyAlignment="1" applyProtection="1">
      <alignment horizontal="center" vertical="center" shrinkToFit="1"/>
      <protection hidden="1"/>
    </xf>
    <xf numFmtId="0" fontId="0" fillId="0" borderId="22" xfId="0" applyFill="1" applyBorder="1" applyAlignment="1" applyProtection="1">
      <alignment horizontal="center" vertical="center" shrinkToFit="1"/>
      <protection hidden="1"/>
    </xf>
    <xf numFmtId="0" fontId="0" fillId="0" borderId="0" xfId="0" applyFill="1" applyBorder="1" applyAlignment="1" applyProtection="1">
      <alignment horizontal="center" vertical="center" shrinkToFit="1"/>
      <protection hidden="1"/>
    </xf>
    <xf numFmtId="0" fontId="0" fillId="0" borderId="11" xfId="0" applyFill="1" applyBorder="1" applyAlignment="1" applyProtection="1">
      <alignment horizontal="center" vertical="center" shrinkToFit="1"/>
      <protection hidden="1"/>
    </xf>
    <xf numFmtId="0" fontId="0" fillId="0" borderId="35" xfId="0" applyFill="1" applyBorder="1" applyAlignment="1" applyProtection="1">
      <alignment horizontal="center" vertical="center" shrinkToFit="1"/>
      <protection hidden="1"/>
    </xf>
    <xf numFmtId="0" fontId="0" fillId="0" borderId="45" xfId="0" applyFill="1" applyBorder="1" applyAlignment="1" applyProtection="1">
      <alignment horizontal="center" vertical="center" shrinkToFit="1"/>
      <protection hidden="1"/>
    </xf>
    <xf numFmtId="0" fontId="0" fillId="0" borderId="54" xfId="0" applyFill="1" applyBorder="1" applyAlignment="1" applyProtection="1">
      <alignment horizontal="center" vertical="center" shrinkToFit="1"/>
      <protection hidden="1"/>
    </xf>
    <xf numFmtId="0" fontId="2" fillId="0" borderId="10" xfId="0" applyFont="1" applyFill="1" applyBorder="1" applyAlignment="1" applyProtection="1">
      <alignment horizontal="center" vertical="center" shrinkToFit="1"/>
      <protection locked="0"/>
    </xf>
    <xf numFmtId="0" fontId="2" fillId="0" borderId="37"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protection locked="0"/>
    </xf>
    <xf numFmtId="0" fontId="8" fillId="25" borderId="35" xfId="0" applyFont="1" applyFill="1" applyBorder="1" applyAlignment="1" applyProtection="1">
      <alignment horizontal="center" vertical="top" shrinkToFit="1"/>
      <protection locked="0"/>
    </xf>
    <xf numFmtId="0" fontId="8" fillId="25" borderId="45" xfId="0" applyFont="1" applyFill="1" applyBorder="1" applyAlignment="1" applyProtection="1">
      <alignment horizontal="center" vertical="top" shrinkToFit="1"/>
      <protection locked="0"/>
    </xf>
    <xf numFmtId="0" fontId="0" fillId="25" borderId="26" xfId="0" applyFont="1" applyFill="1" applyBorder="1" applyAlignment="1" applyProtection="1">
      <alignment horizontal="center" vertical="center" wrapText="1" shrinkToFit="1"/>
      <protection locked="0"/>
    </xf>
    <xf numFmtId="0" fontId="0" fillId="25" borderId="26" xfId="0" applyFont="1" applyFill="1" applyBorder="1" applyAlignment="1" applyProtection="1">
      <alignment horizontal="center" vertical="center" shrinkToFit="1"/>
      <protection locked="0"/>
    </xf>
    <xf numFmtId="0" fontId="0" fillId="25" borderId="38" xfId="0" applyFont="1" applyFill="1" applyBorder="1" applyAlignment="1" applyProtection="1">
      <alignment horizontal="center" vertical="center" shrinkToFit="1"/>
      <protection locked="0"/>
    </xf>
    <xf numFmtId="0" fontId="0" fillId="25" borderId="0" xfId="0" applyFont="1" applyFill="1" applyBorder="1" applyAlignment="1" applyProtection="1">
      <alignment horizontal="center" vertical="center" shrinkToFit="1"/>
      <protection locked="0"/>
    </xf>
    <xf numFmtId="0" fontId="0" fillId="25" borderId="11" xfId="0" applyFont="1" applyFill="1" applyBorder="1" applyAlignment="1" applyProtection="1">
      <alignment horizontal="center" vertical="center" shrinkToFit="1"/>
      <protection locked="0"/>
    </xf>
    <xf numFmtId="0" fontId="0" fillId="25" borderId="45" xfId="0" applyFont="1" applyFill="1" applyBorder="1" applyAlignment="1" applyProtection="1">
      <alignment horizontal="center" vertical="center" shrinkToFit="1"/>
      <protection locked="0"/>
    </xf>
    <xf numFmtId="0" fontId="0" fillId="25" borderId="54" xfId="0" applyFont="1" applyFill="1" applyBorder="1" applyAlignment="1" applyProtection="1">
      <alignment horizontal="center" vertical="center" shrinkToFit="1"/>
      <protection locked="0"/>
    </xf>
    <xf numFmtId="0" fontId="0" fillId="0" borderId="29" xfId="0" applyFill="1" applyBorder="1" applyAlignment="1" applyProtection="1">
      <alignment vertical="center"/>
      <protection locked="0"/>
    </xf>
    <xf numFmtId="0" fontId="0" fillId="0" borderId="42" xfId="0" applyFont="1" applyFill="1" applyBorder="1" applyAlignment="1" applyProtection="1">
      <alignment vertical="center"/>
      <protection locked="0"/>
    </xf>
    <xf numFmtId="0" fontId="0" fillId="0" borderId="40" xfId="0" applyFont="1" applyFill="1" applyBorder="1" applyAlignment="1" applyProtection="1">
      <alignment vertical="center"/>
      <protection locked="0"/>
    </xf>
    <xf numFmtId="0" fontId="0" fillId="0" borderId="29" xfId="0" applyFont="1" applyFill="1" applyBorder="1" applyAlignment="1" applyProtection="1">
      <alignment vertical="center"/>
      <protection locked="0"/>
    </xf>
    <xf numFmtId="0" fontId="0" fillId="0" borderId="29" xfId="0" applyFill="1" applyBorder="1" applyAlignment="1" applyProtection="1">
      <alignment horizontal="left" vertical="center" shrinkToFit="1"/>
      <protection hidden="1"/>
    </xf>
    <xf numFmtId="0" fontId="0" fillId="0" borderId="42" xfId="0" applyFont="1" applyFill="1" applyBorder="1" applyAlignment="1" applyProtection="1">
      <alignment horizontal="left" vertical="center" shrinkToFit="1"/>
      <protection hidden="1"/>
    </xf>
    <xf numFmtId="0" fontId="0" fillId="0" borderId="40" xfId="0" applyFont="1" applyFill="1" applyBorder="1" applyAlignment="1" applyProtection="1">
      <alignment horizontal="left" vertical="center" shrinkToFit="1"/>
      <protection hidden="1"/>
    </xf>
    <xf numFmtId="0" fontId="0" fillId="0" borderId="29" xfId="0" applyFont="1" applyFill="1" applyBorder="1" applyAlignment="1" applyProtection="1">
      <alignment horizontal="left" vertical="center" shrinkToFit="1"/>
      <protection hidden="1"/>
    </xf>
    <xf numFmtId="0" fontId="19" fillId="0" borderId="39"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hidden="1"/>
    </xf>
    <xf numFmtId="0" fontId="0" fillId="0" borderId="38"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8" fillId="0" borderId="26" xfId="0" applyFont="1" applyFill="1" applyBorder="1" applyAlignment="1" applyProtection="1">
      <alignment horizontal="center" vertical="center"/>
      <protection hidden="1"/>
    </xf>
    <xf numFmtId="0" fontId="8" fillId="0" borderId="38"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8" fillId="0" borderId="45" xfId="0" applyFont="1" applyFill="1" applyBorder="1" applyAlignment="1" applyProtection="1">
      <alignment horizontal="center" vertical="center"/>
      <protection hidden="1"/>
    </xf>
    <xf numFmtId="0" fontId="8" fillId="0" borderId="54" xfId="0" applyFont="1" applyFill="1" applyBorder="1" applyAlignment="1" applyProtection="1">
      <alignment horizontal="center" vertical="center"/>
      <protection hidden="1"/>
    </xf>
    <xf numFmtId="0" fontId="0" fillId="24" borderId="26" xfId="0" applyFill="1" applyBorder="1" applyAlignment="1">
      <alignment vertical="center" shrinkToFit="1"/>
    </xf>
    <xf numFmtId="0" fontId="0" fillId="24" borderId="38" xfId="0" applyFill="1" applyBorder="1" applyAlignment="1">
      <alignment vertical="center" shrinkToFit="1"/>
    </xf>
    <xf numFmtId="0" fontId="0" fillId="24" borderId="35" xfId="0" applyFill="1" applyBorder="1" applyAlignment="1">
      <alignment vertical="center" shrinkToFit="1"/>
    </xf>
    <xf numFmtId="0" fontId="0" fillId="24" borderId="45" xfId="0" applyFill="1" applyBorder="1" applyAlignment="1">
      <alignment vertical="center" shrinkToFit="1"/>
    </xf>
    <xf numFmtId="0" fontId="0" fillId="24" borderId="54" xfId="0" applyFill="1" applyBorder="1" applyAlignment="1">
      <alignment vertical="center" shrinkToFit="1"/>
    </xf>
    <xf numFmtId="0" fontId="8" fillId="0" borderId="47"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0" fillId="0" borderId="40" xfId="0" applyFont="1" applyFill="1" applyBorder="1" applyAlignment="1" applyProtection="1">
      <alignment horizontal="center" vertical="center"/>
      <protection locked="0"/>
    </xf>
    <xf numFmtId="0" fontId="0" fillId="0" borderId="83" xfId="0" applyFont="1" applyFill="1" applyBorder="1" applyAlignment="1" applyProtection="1">
      <alignment horizontal="center" vertical="center"/>
      <protection locked="0"/>
    </xf>
    <xf numFmtId="0" fontId="0" fillId="0" borderId="19" xfId="0" applyFill="1" applyBorder="1" applyAlignment="1">
      <alignment horizontal="center" vertical="top" wrapText="1" shrinkToFit="1"/>
    </xf>
    <xf numFmtId="0" fontId="0" fillId="0" borderId="40" xfId="0" applyFill="1" applyBorder="1" applyAlignment="1">
      <alignment horizontal="center" vertical="top" wrapText="1" shrinkToFit="1"/>
    </xf>
    <xf numFmtId="0" fontId="0" fillId="0" borderId="10" xfId="0" applyFill="1" applyBorder="1" applyAlignment="1">
      <alignment horizontal="center" vertical="top" shrinkToFit="1"/>
    </xf>
    <xf numFmtId="0" fontId="0" fillId="0" borderId="19" xfId="0" applyFill="1" applyBorder="1" applyAlignment="1">
      <alignment horizontal="center" vertical="top" shrinkToFit="1"/>
    </xf>
    <xf numFmtId="0" fontId="0" fillId="0" borderId="40" xfId="0" applyFill="1" applyBorder="1" applyAlignment="1">
      <alignment horizontal="center" vertical="top" shrinkToFit="1"/>
    </xf>
    <xf numFmtId="0" fontId="11" fillId="24" borderId="39" xfId="0" applyFont="1" applyFill="1" applyBorder="1" applyAlignment="1">
      <alignment vertical="center" shrinkToFit="1"/>
    </xf>
    <xf numFmtId="0" fontId="11" fillId="24" borderId="26" xfId="0" applyFont="1" applyFill="1" applyBorder="1" applyAlignment="1">
      <alignment vertical="center" shrinkToFit="1"/>
    </xf>
    <xf numFmtId="0" fontId="11" fillId="24" borderId="38" xfId="0" applyFont="1" applyFill="1" applyBorder="1" applyAlignment="1">
      <alignment vertical="center" shrinkToFit="1"/>
    </xf>
    <xf numFmtId="0" fontId="11" fillId="24" borderId="22" xfId="0" applyFont="1" applyFill="1" applyBorder="1" applyAlignment="1">
      <alignment vertical="center" shrinkToFit="1"/>
    </xf>
    <xf numFmtId="0" fontId="11" fillId="24" borderId="0" xfId="0" applyFont="1" applyFill="1" applyBorder="1" applyAlignment="1">
      <alignment vertical="center" shrinkToFit="1"/>
    </xf>
    <xf numFmtId="0" fontId="11" fillId="24" borderId="11" xfId="0" applyFont="1" applyFill="1" applyBorder="1" applyAlignment="1">
      <alignment vertical="center" shrinkToFit="1"/>
    </xf>
    <xf numFmtId="0" fontId="9" fillId="0" borderId="19" xfId="0" applyFont="1" applyFill="1" applyBorder="1" applyAlignment="1">
      <alignment horizontal="center" vertical="top" wrapText="1" shrinkToFit="1"/>
    </xf>
    <xf numFmtId="0" fontId="9" fillId="0" borderId="40" xfId="0" applyFont="1" applyFill="1" applyBorder="1" applyAlignment="1">
      <alignment horizontal="center" vertical="top" wrapText="1" shrinkToFit="1"/>
    </xf>
    <xf numFmtId="0" fontId="9" fillId="0" borderId="10" xfId="0" applyFont="1" applyFill="1" applyBorder="1" applyAlignment="1">
      <alignment horizontal="center" vertical="top" wrapText="1" shrinkToFit="1"/>
    </xf>
    <xf numFmtId="0" fontId="2" fillId="0" borderId="47"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6"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0" fillId="0" borderId="13"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10"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8" fillId="0" borderId="10" xfId="0" applyFont="1" applyFill="1" applyBorder="1" applyAlignment="1" applyProtection="1">
      <alignment horizontal="center" vertical="center"/>
      <protection locked="0"/>
    </xf>
    <xf numFmtId="0" fontId="0" fillId="24" borderId="19" xfId="0" applyFont="1" applyFill="1" applyBorder="1" applyAlignment="1">
      <alignment horizontal="center" vertical="center"/>
    </xf>
    <xf numFmtId="0" fontId="0" fillId="24" borderId="40" xfId="0" applyFont="1" applyFill="1" applyBorder="1" applyAlignment="1">
      <alignment horizontal="center" vertical="center"/>
    </xf>
    <xf numFmtId="0" fontId="0" fillId="24" borderId="10" xfId="0" applyFont="1" applyFill="1" applyBorder="1" applyAlignment="1">
      <alignment horizontal="center" vertical="center"/>
    </xf>
    <xf numFmtId="0" fontId="0" fillId="24" borderId="82" xfId="0" applyFont="1" applyFill="1" applyBorder="1" applyAlignment="1">
      <alignment horizontal="center" vertical="center"/>
    </xf>
    <xf numFmtId="0" fontId="0" fillId="24" borderId="20" xfId="0" applyFont="1" applyFill="1" applyBorder="1" applyAlignment="1">
      <alignment horizontal="center" vertical="center"/>
    </xf>
    <xf numFmtId="0" fontId="0" fillId="24" borderId="83"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8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0" fillId="0" borderId="26" xfId="0" applyFill="1" applyBorder="1" applyAlignment="1">
      <alignment vertical="center" shrinkToFit="1"/>
    </xf>
    <xf numFmtId="0" fontId="0" fillId="0" borderId="38" xfId="0" applyFill="1" applyBorder="1" applyAlignment="1">
      <alignment vertical="center" shrinkToFit="1"/>
    </xf>
    <xf numFmtId="0" fontId="0" fillId="0" borderId="35" xfId="0" applyFill="1" applyBorder="1" applyAlignment="1">
      <alignment vertical="center" shrinkToFit="1"/>
    </xf>
    <xf numFmtId="0" fontId="0" fillId="0" borderId="45" xfId="0" applyFill="1" applyBorder="1" applyAlignment="1">
      <alignment vertical="center" shrinkToFit="1"/>
    </xf>
    <xf numFmtId="0" fontId="0" fillId="0" borderId="54" xfId="0" applyFill="1" applyBorder="1" applyAlignment="1">
      <alignment vertical="center" shrinkToFit="1"/>
    </xf>
    <xf numFmtId="0" fontId="4" fillId="24" borderId="42" xfId="0" applyFont="1" applyFill="1" applyBorder="1" applyAlignment="1" applyProtection="1">
      <alignment horizontal="center" vertical="center"/>
      <protection hidden="1"/>
    </xf>
    <xf numFmtId="0" fontId="4" fillId="24" borderId="40" xfId="0" applyFont="1" applyFill="1"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14" fillId="0" borderId="54" xfId="0" applyFont="1" applyBorder="1" applyAlignment="1" applyProtection="1">
      <alignment horizontal="center" vertical="center"/>
      <protection hidden="1"/>
    </xf>
    <xf numFmtId="0" fontId="14" fillId="0" borderId="34" xfId="0" applyFont="1" applyBorder="1" applyAlignment="1" applyProtection="1">
      <alignment horizontal="center" vertical="center"/>
      <protection hidden="1"/>
    </xf>
    <xf numFmtId="0" fontId="0" fillId="24" borderId="39" xfId="0" applyFill="1" applyBorder="1" applyAlignment="1" applyProtection="1">
      <alignment horizontal="center" vertical="center"/>
      <protection hidden="1"/>
    </xf>
    <xf numFmtId="0" fontId="0" fillId="24" borderId="26" xfId="0" applyFill="1" applyBorder="1" applyAlignment="1" applyProtection="1">
      <alignment horizontal="center" vertical="center"/>
      <protection hidden="1"/>
    </xf>
    <xf numFmtId="0" fontId="0" fillId="24" borderId="38" xfId="0" applyFill="1" applyBorder="1" applyAlignment="1" applyProtection="1">
      <alignment horizontal="center" vertical="center"/>
      <protection hidden="1"/>
    </xf>
    <xf numFmtId="0" fontId="0" fillId="24" borderId="35" xfId="0" applyFill="1" applyBorder="1" applyAlignment="1" applyProtection="1">
      <alignment horizontal="center" vertical="center"/>
      <protection hidden="1"/>
    </xf>
    <xf numFmtId="0" fontId="0" fillId="24" borderId="45" xfId="0" applyFill="1" applyBorder="1" applyAlignment="1" applyProtection="1">
      <alignment horizontal="center" vertical="center"/>
      <protection hidden="1"/>
    </xf>
    <xf numFmtId="0" fontId="0" fillId="24" borderId="54" xfId="0" applyFill="1" applyBorder="1" applyAlignment="1" applyProtection="1">
      <alignment horizontal="center" vertical="center"/>
      <protection hidden="1"/>
    </xf>
    <xf numFmtId="0" fontId="0" fillId="0" borderId="10" xfId="0" applyFont="1" applyFill="1" applyBorder="1" applyAlignment="1" applyProtection="1">
      <alignment horizontal="center" vertical="center" shrinkToFit="1"/>
      <protection hidden="1"/>
    </xf>
    <xf numFmtId="0" fontId="24" fillId="0" borderId="39" xfId="0" applyFont="1" applyBorder="1" applyAlignment="1" applyProtection="1">
      <alignment horizontal="center" vertical="center"/>
      <protection hidden="1"/>
    </xf>
    <xf numFmtId="0" fontId="24" fillId="0" borderId="26" xfId="0" applyFont="1" applyBorder="1" applyAlignment="1" applyProtection="1">
      <alignment horizontal="center" vertical="center"/>
      <protection hidden="1"/>
    </xf>
    <xf numFmtId="0" fontId="24" fillId="0" borderId="38" xfId="0" applyFont="1" applyBorder="1" applyAlignment="1" applyProtection="1">
      <alignment horizontal="center" vertical="center"/>
      <protection hidden="1"/>
    </xf>
    <xf numFmtId="0" fontId="24" fillId="0" borderId="22"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0" fontId="24" fillId="0" borderId="35" xfId="0" applyFont="1" applyBorder="1" applyAlignment="1" applyProtection="1">
      <alignment horizontal="center" vertical="center"/>
      <protection hidden="1"/>
    </xf>
    <xf numFmtId="0" fontId="24" fillId="0" borderId="45" xfId="0" applyFont="1" applyBorder="1" applyAlignment="1" applyProtection="1">
      <alignment horizontal="center" vertical="center"/>
      <protection hidden="1"/>
    </xf>
    <xf numFmtId="0" fontId="24" fillId="0" borderId="54" xfId="0" applyFont="1" applyBorder="1" applyAlignment="1" applyProtection="1">
      <alignment horizontal="center" vertical="center"/>
      <protection hidden="1"/>
    </xf>
    <xf numFmtId="0" fontId="0" fillId="0" borderId="40" xfId="0" applyFont="1" applyFill="1" applyBorder="1" applyAlignment="1" applyProtection="1">
      <alignment horizontal="center" vertical="center" shrinkToFit="1"/>
      <protection hidden="1"/>
    </xf>
    <xf numFmtId="0" fontId="23" fillId="0" borderId="39" xfId="0" applyFont="1" applyBorder="1" applyAlignment="1" applyProtection="1">
      <alignment horizontal="center" vertical="center" shrinkToFit="1"/>
      <protection hidden="1"/>
    </xf>
    <xf numFmtId="0" fontId="23" fillId="0" borderId="26" xfId="0" applyFont="1" applyBorder="1" applyAlignment="1" applyProtection="1">
      <alignment horizontal="center" vertical="center" shrinkToFit="1"/>
      <protection hidden="1"/>
    </xf>
    <xf numFmtId="0" fontId="23" fillId="0" borderId="38" xfId="0" applyFont="1" applyBorder="1" applyAlignment="1" applyProtection="1">
      <alignment horizontal="center" vertical="center" shrinkToFit="1"/>
      <protection hidden="1"/>
    </xf>
    <xf numFmtId="0" fontId="23" fillId="0" borderId="22" xfId="0" applyFont="1" applyBorder="1" applyAlignment="1" applyProtection="1">
      <alignment horizontal="center" vertical="center" shrinkToFit="1"/>
      <protection hidden="1"/>
    </xf>
    <xf numFmtId="0" fontId="23" fillId="0" borderId="0" xfId="0" applyFont="1" applyBorder="1" applyAlignment="1" applyProtection="1">
      <alignment horizontal="center" vertical="center" shrinkToFit="1"/>
      <protection hidden="1"/>
    </xf>
    <xf numFmtId="0" fontId="23" fillId="0" borderId="11" xfId="0" applyFont="1" applyBorder="1" applyAlignment="1" applyProtection="1">
      <alignment horizontal="center" vertical="center" shrinkToFit="1"/>
      <protection hidden="1"/>
    </xf>
    <xf numFmtId="0" fontId="23" fillId="0" borderId="35" xfId="0" applyFont="1" applyBorder="1" applyAlignment="1" applyProtection="1">
      <alignment horizontal="center" vertical="center" shrinkToFit="1"/>
      <protection hidden="1"/>
    </xf>
    <xf numFmtId="0" fontId="23" fillId="0" borderId="45" xfId="0" applyFont="1" applyBorder="1" applyAlignment="1" applyProtection="1">
      <alignment horizontal="center" vertical="center" shrinkToFit="1"/>
      <protection hidden="1"/>
    </xf>
    <xf numFmtId="0" fontId="23" fillId="0" borderId="54" xfId="0" applyFont="1" applyBorder="1" applyAlignment="1" applyProtection="1">
      <alignment horizontal="center" vertical="center" shrinkToFit="1"/>
      <protection hidden="1"/>
    </xf>
    <xf numFmtId="0" fontId="23" fillId="0" borderId="10" xfId="0" applyFont="1" applyFill="1" applyBorder="1" applyAlignment="1">
      <alignment horizontal="center" vertical="center" shrinkToFit="1"/>
    </xf>
    <xf numFmtId="0" fontId="48" fillId="24" borderId="0" xfId="0" applyFont="1" applyFill="1" applyBorder="1" applyAlignment="1">
      <alignment vertical="center"/>
    </xf>
    <xf numFmtId="0" fontId="48" fillId="24" borderId="11" xfId="0" applyFont="1" applyFill="1" applyBorder="1" applyAlignment="1">
      <alignment vertical="center"/>
    </xf>
    <xf numFmtId="0" fontId="22" fillId="0" borderId="39" xfId="0" applyFont="1" applyBorder="1" applyAlignment="1">
      <alignment horizontal="center" vertical="center"/>
    </xf>
    <xf numFmtId="0" fontId="22" fillId="0" borderId="26" xfId="0" applyFont="1" applyBorder="1" applyAlignment="1">
      <alignment horizontal="center" vertical="center"/>
    </xf>
    <xf numFmtId="0" fontId="22" fillId="0" borderId="38" xfId="0" applyFont="1" applyBorder="1" applyAlignment="1">
      <alignment horizontal="center" vertical="center"/>
    </xf>
    <xf numFmtId="0" fontId="22" fillId="0" borderId="22"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35" xfId="0" applyFont="1" applyBorder="1" applyAlignment="1">
      <alignment horizontal="center" vertical="center"/>
    </xf>
    <xf numFmtId="0" fontId="22" fillId="0" borderId="45" xfId="0" applyFont="1" applyBorder="1" applyAlignment="1">
      <alignment horizontal="center" vertical="center"/>
    </xf>
    <xf numFmtId="0" fontId="22" fillId="0" borderId="54" xfId="0" applyFont="1" applyBorder="1" applyAlignment="1">
      <alignment horizontal="center" vertical="center"/>
    </xf>
    <xf numFmtId="0" fontId="23" fillId="0" borderId="40" xfId="0" applyFont="1" applyFill="1" applyBorder="1" applyAlignment="1">
      <alignment horizontal="center" vertical="center" shrinkToFit="1"/>
    </xf>
    <xf numFmtId="0" fontId="43" fillId="24" borderId="10" xfId="0" applyFont="1" applyFill="1" applyBorder="1" applyAlignment="1">
      <alignment horizontal="right" vertical="center"/>
    </xf>
    <xf numFmtId="0" fontId="0" fillId="0" borderId="39"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xf>
    <xf numFmtId="0" fontId="0" fillId="0" borderId="45" xfId="0" applyBorder="1" applyAlignment="1">
      <alignment horizontal="center" vertical="center"/>
    </xf>
    <xf numFmtId="0" fontId="0" fillId="0" borderId="54" xfId="0" applyBorder="1" applyAlignment="1">
      <alignment horizontal="center" vertical="center"/>
    </xf>
    <xf numFmtId="0" fontId="8" fillId="0" borderId="39" xfId="0" applyFont="1" applyBorder="1" applyAlignment="1">
      <alignment horizontal="center" vertical="center"/>
    </xf>
    <xf numFmtId="0" fontId="8" fillId="0" borderId="38" xfId="0" applyFont="1" applyBorder="1" applyAlignment="1">
      <alignment horizontal="center" vertical="center"/>
    </xf>
    <xf numFmtId="0" fontId="8" fillId="0" borderId="22" xfId="0" applyFont="1" applyBorder="1" applyAlignment="1">
      <alignment horizontal="center" vertical="center"/>
    </xf>
    <xf numFmtId="0" fontId="8" fillId="0" borderId="11" xfId="0" applyFont="1" applyBorder="1" applyAlignment="1">
      <alignment horizontal="center" vertical="center"/>
    </xf>
    <xf numFmtId="0" fontId="8" fillId="0" borderId="35" xfId="0" applyFont="1" applyBorder="1" applyAlignment="1">
      <alignment horizontal="center" vertical="center"/>
    </xf>
    <xf numFmtId="0" fontId="8" fillId="0" borderId="54" xfId="0" applyFont="1" applyBorder="1" applyAlignment="1">
      <alignment horizontal="center" vertical="center"/>
    </xf>
    <xf numFmtId="0" fontId="47" fillId="24" borderId="39" xfId="0" applyFont="1" applyFill="1" applyBorder="1" applyAlignment="1">
      <alignment horizontal="center" vertical="center"/>
    </xf>
    <xf numFmtId="0" fontId="47" fillId="24" borderId="26" xfId="0" applyFont="1" applyFill="1" applyBorder="1" applyAlignment="1">
      <alignment horizontal="center" vertical="center"/>
    </xf>
    <xf numFmtId="0" fontId="47" fillId="24" borderId="38" xfId="0" applyFont="1" applyFill="1" applyBorder="1" applyAlignment="1">
      <alignment horizontal="center" vertical="center"/>
    </xf>
    <xf numFmtId="0" fontId="47" fillId="24" borderId="35" xfId="0" applyFont="1" applyFill="1" applyBorder="1" applyAlignment="1">
      <alignment horizontal="center" vertical="center"/>
    </xf>
    <xf numFmtId="0" fontId="47" fillId="24" borderId="45" xfId="0" applyFont="1" applyFill="1" applyBorder="1" applyAlignment="1">
      <alignment horizontal="center" vertical="center"/>
    </xf>
    <xf numFmtId="0" fontId="47" fillId="24" borderId="54" xfId="0" applyFont="1" applyFill="1" applyBorder="1" applyAlignment="1">
      <alignment horizontal="center" vertical="center"/>
    </xf>
    <xf numFmtId="0" fontId="0" fillId="0" borderId="26" xfId="0" applyBorder="1" applyAlignment="1">
      <alignment horizontal="left" vertical="center"/>
    </xf>
    <xf numFmtId="0" fontId="0" fillId="0" borderId="38"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45" xfId="0" applyBorder="1" applyAlignment="1">
      <alignment horizontal="left" vertical="center"/>
    </xf>
    <xf numFmtId="0" fontId="0" fillId="0" borderId="54" xfId="0" applyBorder="1" applyAlignment="1">
      <alignment horizontal="left" vertical="center"/>
    </xf>
    <xf numFmtId="0" fontId="25" fillId="0" borderId="39"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35" xfId="0" applyFont="1" applyFill="1" applyBorder="1" applyAlignment="1">
      <alignment horizontal="center" vertical="center"/>
    </xf>
    <xf numFmtId="0" fontId="25" fillId="0" borderId="45"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pplyProtection="1">
      <alignment horizontal="center" vertical="center"/>
      <protection locked="0"/>
    </xf>
    <xf numFmtId="0" fontId="8" fillId="0" borderId="10" xfId="0" applyFont="1" applyBorder="1" applyAlignment="1">
      <alignment horizontal="center" vertical="center"/>
    </xf>
    <xf numFmtId="0" fontId="8" fillId="0" borderId="10" xfId="0" applyFont="1" applyBorder="1" applyAlignment="1">
      <alignment vertical="center"/>
    </xf>
    <xf numFmtId="0" fontId="0" fillId="0" borderId="39"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39" xfId="0"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35" xfId="0" applyBorder="1" applyAlignment="1">
      <alignment vertical="center"/>
    </xf>
    <xf numFmtId="0" fontId="0" fillId="0" borderId="45" xfId="0" applyBorder="1" applyAlignment="1">
      <alignment vertical="center"/>
    </xf>
    <xf numFmtId="0" fontId="0" fillId="0" borderId="54" xfId="0" applyBorder="1" applyAlignment="1">
      <alignment vertical="center"/>
    </xf>
    <xf numFmtId="0" fontId="49" fillId="24" borderId="39" xfId="0" applyFont="1" applyFill="1" applyBorder="1" applyAlignment="1">
      <alignment vertical="center"/>
    </xf>
    <xf numFmtId="0" fontId="49" fillId="24" borderId="26" xfId="0" applyFont="1" applyFill="1" applyBorder="1" applyAlignment="1">
      <alignment vertical="center"/>
    </xf>
    <xf numFmtId="0" fontId="49" fillId="24" borderId="38" xfId="0" applyFont="1" applyFill="1" applyBorder="1" applyAlignment="1">
      <alignment vertical="center"/>
    </xf>
    <xf numFmtId="0" fontId="49" fillId="24" borderId="22" xfId="0" applyFont="1" applyFill="1" applyBorder="1" applyAlignment="1">
      <alignment vertical="center"/>
    </xf>
    <xf numFmtId="0" fontId="49" fillId="24" borderId="0" xfId="0" applyFont="1" applyFill="1" applyBorder="1" applyAlignment="1">
      <alignment vertical="center"/>
    </xf>
    <xf numFmtId="0" fontId="49" fillId="24" borderId="11" xfId="0" applyFont="1" applyFill="1" applyBorder="1" applyAlignment="1">
      <alignment vertical="center"/>
    </xf>
    <xf numFmtId="0" fontId="49" fillId="24" borderId="35" xfId="0" applyFont="1" applyFill="1" applyBorder="1" applyAlignment="1">
      <alignment vertical="center"/>
    </xf>
    <xf numFmtId="0" fontId="49" fillId="24" borderId="45" xfId="0" applyFont="1" applyFill="1" applyBorder="1" applyAlignment="1">
      <alignment vertical="center"/>
    </xf>
    <xf numFmtId="0" fontId="49" fillId="24" borderId="54" xfId="0" applyFont="1" applyFill="1" applyBorder="1" applyAlignment="1">
      <alignment vertical="center"/>
    </xf>
    <xf numFmtId="0" fontId="0" fillId="0" borderId="29"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50" fillId="24" borderId="39" xfId="0" applyFont="1" applyFill="1" applyBorder="1" applyAlignment="1">
      <alignment vertical="center"/>
    </xf>
    <xf numFmtId="0" fontId="50" fillId="24" borderId="26" xfId="0" applyFont="1" applyFill="1" applyBorder="1" applyAlignment="1">
      <alignment vertical="center"/>
    </xf>
    <xf numFmtId="0" fontId="50" fillId="24" borderId="38" xfId="0" applyFont="1" applyFill="1" applyBorder="1" applyAlignment="1">
      <alignment vertical="center"/>
    </xf>
    <xf numFmtId="0" fontId="50" fillId="24" borderId="22" xfId="0" applyFont="1" applyFill="1" applyBorder="1" applyAlignment="1">
      <alignment vertical="center"/>
    </xf>
    <xf numFmtId="0" fontId="50" fillId="24" borderId="0" xfId="0" applyFont="1" applyFill="1" applyBorder="1" applyAlignment="1">
      <alignment vertical="center"/>
    </xf>
    <xf numFmtId="0" fontId="50" fillId="24" borderId="11" xfId="0" applyFont="1" applyFill="1" applyBorder="1" applyAlignment="1">
      <alignment vertical="center"/>
    </xf>
    <xf numFmtId="0" fontId="50" fillId="24" borderId="35" xfId="0" applyFont="1" applyFill="1" applyBorder="1" applyAlignment="1">
      <alignment vertical="center"/>
    </xf>
    <xf numFmtId="0" fontId="50" fillId="24" borderId="45" xfId="0" applyFont="1" applyFill="1" applyBorder="1" applyAlignment="1">
      <alignment vertical="center"/>
    </xf>
    <xf numFmtId="0" fontId="50" fillId="24" borderId="54" xfId="0" applyFont="1" applyFill="1" applyBorder="1" applyAlignment="1">
      <alignment vertical="center"/>
    </xf>
    <xf numFmtId="185" fontId="0" fillId="0" borderId="39" xfId="0" applyNumberFormat="1" applyFont="1" applyFill="1" applyBorder="1" applyAlignment="1" applyProtection="1">
      <alignment vertical="center"/>
      <protection locked="0"/>
    </xf>
    <xf numFmtId="185" fontId="0" fillId="0" borderId="26" xfId="0" applyNumberFormat="1" applyFont="1" applyFill="1" applyBorder="1" applyAlignment="1" applyProtection="1">
      <alignment vertical="center"/>
      <protection locked="0"/>
    </xf>
    <xf numFmtId="185" fontId="0" fillId="0" borderId="38" xfId="0" applyNumberFormat="1" applyFont="1" applyFill="1" applyBorder="1" applyAlignment="1" applyProtection="1">
      <alignment vertical="center"/>
      <protection locked="0"/>
    </xf>
    <xf numFmtId="185" fontId="0" fillId="0" borderId="22" xfId="0" applyNumberFormat="1" applyFont="1" applyFill="1" applyBorder="1" applyAlignment="1" applyProtection="1">
      <alignment vertical="center"/>
      <protection locked="0"/>
    </xf>
    <xf numFmtId="185" fontId="0" fillId="0" borderId="0" xfId="0" applyNumberFormat="1" applyFont="1" applyFill="1" applyBorder="1" applyAlignment="1" applyProtection="1">
      <alignment vertical="center"/>
      <protection locked="0"/>
    </xf>
    <xf numFmtId="185" fontId="0" fillId="0" borderId="11" xfId="0" applyNumberFormat="1" applyFont="1" applyFill="1" applyBorder="1" applyAlignment="1" applyProtection="1">
      <alignment vertical="center"/>
      <protection locked="0"/>
    </xf>
    <xf numFmtId="185" fontId="0" fillId="0" borderId="35" xfId="0" applyNumberFormat="1" applyFont="1" applyFill="1" applyBorder="1" applyAlignment="1" applyProtection="1">
      <alignment vertical="center"/>
      <protection locked="0"/>
    </xf>
    <xf numFmtId="185" fontId="0" fillId="0" borderId="45" xfId="0" applyNumberFormat="1" applyFont="1" applyFill="1" applyBorder="1" applyAlignment="1" applyProtection="1">
      <alignment vertical="center"/>
      <protection locked="0"/>
    </xf>
    <xf numFmtId="185" fontId="0" fillId="0" borderId="54" xfId="0" applyNumberFormat="1" applyFont="1" applyFill="1" applyBorder="1" applyAlignment="1" applyProtection="1">
      <alignment vertical="center"/>
      <protection locked="0"/>
    </xf>
    <xf numFmtId="0" fontId="0" fillId="0" borderId="29" xfId="0" applyFont="1" applyFill="1" applyBorder="1" applyAlignment="1" applyProtection="1">
      <alignment vertical="center"/>
      <protection locked="0"/>
    </xf>
    <xf numFmtId="0" fontId="0" fillId="0" borderId="42" xfId="0" applyFont="1" applyFill="1" applyBorder="1" applyAlignment="1" applyProtection="1">
      <alignment vertical="center"/>
      <protection locked="0"/>
    </xf>
    <xf numFmtId="0" fontId="0" fillId="0" borderId="40" xfId="0" applyFont="1" applyFill="1" applyBorder="1" applyAlignment="1" applyProtection="1">
      <alignment vertical="center"/>
      <protection locked="0"/>
    </xf>
    <xf numFmtId="185" fontId="0" fillId="0" borderId="39" xfId="0" applyNumberFormat="1" applyFill="1" applyBorder="1" applyAlignment="1" applyProtection="1">
      <alignment vertical="center"/>
      <protection hidden="1"/>
    </xf>
    <xf numFmtId="185" fontId="0" fillId="0" borderId="26" xfId="0" applyNumberFormat="1" applyFill="1" applyBorder="1" applyAlignment="1" applyProtection="1">
      <alignment vertical="center"/>
      <protection hidden="1"/>
    </xf>
    <xf numFmtId="185" fontId="0" fillId="0" borderId="38" xfId="0" applyNumberFormat="1" applyFill="1" applyBorder="1" applyAlignment="1" applyProtection="1">
      <alignment vertical="center"/>
      <protection hidden="1"/>
    </xf>
    <xf numFmtId="185" fontId="0" fillId="0" borderId="22" xfId="0" applyNumberFormat="1" applyFill="1" applyBorder="1" applyAlignment="1" applyProtection="1">
      <alignment vertical="center"/>
      <protection hidden="1"/>
    </xf>
    <xf numFmtId="185" fontId="0" fillId="0" borderId="0" xfId="0" applyNumberFormat="1" applyFill="1" applyBorder="1" applyAlignment="1" applyProtection="1">
      <alignment vertical="center"/>
      <protection hidden="1"/>
    </xf>
    <xf numFmtId="185" fontId="0" fillId="0" borderId="11" xfId="0" applyNumberFormat="1" applyFill="1" applyBorder="1" applyAlignment="1" applyProtection="1">
      <alignment vertical="center"/>
      <protection hidden="1"/>
    </xf>
    <xf numFmtId="185" fontId="0" fillId="0" borderId="35" xfId="0" applyNumberFormat="1" applyFill="1" applyBorder="1" applyAlignment="1" applyProtection="1">
      <alignment vertical="center"/>
      <protection hidden="1"/>
    </xf>
    <xf numFmtId="185" fontId="0" fillId="0" borderId="45" xfId="0" applyNumberFormat="1" applyFill="1" applyBorder="1" applyAlignment="1" applyProtection="1">
      <alignment vertical="center"/>
      <protection hidden="1"/>
    </xf>
    <xf numFmtId="185" fontId="0" fillId="0" borderId="54" xfId="0" applyNumberFormat="1" applyFill="1" applyBorder="1" applyAlignment="1" applyProtection="1">
      <alignment vertical="center"/>
      <protection hidden="1"/>
    </xf>
    <xf numFmtId="0" fontId="8" fillId="0" borderId="0" xfId="0" applyFont="1" applyBorder="1" applyAlignment="1">
      <alignment horizontal="center" vertical="center"/>
    </xf>
    <xf numFmtId="0" fontId="8" fillId="0" borderId="49"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185" fontId="0" fillId="0" borderId="39" xfId="0" applyNumberFormat="1" applyFill="1" applyBorder="1" applyAlignment="1">
      <alignment vertical="center"/>
    </xf>
    <xf numFmtId="185" fontId="0" fillId="0" borderId="26" xfId="0" applyNumberFormat="1" applyFont="1" applyFill="1" applyBorder="1" applyAlignment="1">
      <alignment vertical="center"/>
    </xf>
    <xf numFmtId="185" fontId="0" fillId="0" borderId="38" xfId="0" applyNumberFormat="1" applyFont="1" applyFill="1" applyBorder="1" applyAlignment="1">
      <alignment vertical="center"/>
    </xf>
    <xf numFmtId="185" fontId="0" fillId="0" borderId="22" xfId="0" applyNumberFormat="1" applyFont="1" applyFill="1" applyBorder="1" applyAlignment="1">
      <alignment vertical="center"/>
    </xf>
    <xf numFmtId="185" fontId="0" fillId="0" borderId="0" xfId="0" applyNumberFormat="1" applyFont="1" applyFill="1" applyBorder="1" applyAlignment="1">
      <alignment vertical="center"/>
    </xf>
    <xf numFmtId="185" fontId="0" fillId="0" borderId="11" xfId="0" applyNumberFormat="1" applyFont="1" applyFill="1" applyBorder="1" applyAlignment="1">
      <alignment vertical="center"/>
    </xf>
    <xf numFmtId="185" fontId="0" fillId="0" borderId="35" xfId="0" applyNumberFormat="1" applyFont="1" applyFill="1" applyBorder="1" applyAlignment="1">
      <alignment vertical="center"/>
    </xf>
    <xf numFmtId="185" fontId="0" fillId="0" borderId="45" xfId="0" applyNumberFormat="1" applyFont="1" applyFill="1" applyBorder="1" applyAlignment="1">
      <alignment vertical="center"/>
    </xf>
    <xf numFmtId="185" fontId="0" fillId="0" borderId="54" xfId="0" applyNumberFormat="1" applyFont="1" applyFill="1" applyBorder="1" applyAlignment="1">
      <alignment vertical="center"/>
    </xf>
    <xf numFmtId="0" fontId="0" fillId="0" borderId="29" xfId="0" applyFont="1" applyFill="1" applyBorder="1" applyAlignment="1">
      <alignment vertical="center"/>
    </xf>
    <xf numFmtId="0" fontId="0" fillId="0" borderId="42" xfId="0" applyFont="1" applyFill="1" applyBorder="1" applyAlignment="1">
      <alignment vertical="center"/>
    </xf>
    <xf numFmtId="0" fontId="0" fillId="0" borderId="40" xfId="0" applyFont="1" applyFill="1" applyBorder="1" applyAlignment="1">
      <alignment vertical="center"/>
    </xf>
    <xf numFmtId="0" fontId="0" fillId="0" borderId="29" xfId="0" applyBorder="1" applyAlignment="1">
      <alignment horizontal="center" vertical="center"/>
    </xf>
    <xf numFmtId="0" fontId="0" fillId="0" borderId="42" xfId="0" applyBorder="1" applyAlignment="1">
      <alignment horizontal="center" vertical="center"/>
    </xf>
    <xf numFmtId="0" fontId="0" fillId="0" borderId="40" xfId="0" applyBorder="1" applyAlignment="1">
      <alignment horizontal="center" vertical="center"/>
    </xf>
    <xf numFmtId="0" fontId="14" fillId="0" borderId="10" xfId="0" applyFont="1" applyFill="1" applyBorder="1" applyAlignment="1" applyProtection="1">
      <alignment horizontal="center" vertical="center" shrinkToFit="1"/>
      <protection hidden="1"/>
    </xf>
    <xf numFmtId="0" fontId="51" fillId="24" borderId="39" xfId="0" applyFont="1" applyFill="1" applyBorder="1" applyAlignment="1">
      <alignment vertical="center"/>
    </xf>
    <xf numFmtId="0" fontId="51" fillId="24" borderId="26" xfId="0" applyFont="1" applyFill="1" applyBorder="1" applyAlignment="1">
      <alignment vertical="center"/>
    </xf>
    <xf numFmtId="0" fontId="51" fillId="24" borderId="38" xfId="0" applyFont="1" applyFill="1" applyBorder="1" applyAlignment="1">
      <alignment vertical="center"/>
    </xf>
    <xf numFmtId="0" fontId="51" fillId="24" borderId="22" xfId="0" applyFont="1" applyFill="1" applyBorder="1" applyAlignment="1">
      <alignment vertical="center"/>
    </xf>
    <xf numFmtId="0" fontId="51" fillId="24" borderId="0" xfId="0" applyFont="1" applyFill="1" applyBorder="1" applyAlignment="1">
      <alignment vertical="center"/>
    </xf>
    <xf numFmtId="0" fontId="51" fillId="24" borderId="11" xfId="0" applyFont="1" applyFill="1" applyBorder="1" applyAlignment="1">
      <alignment vertical="center"/>
    </xf>
    <xf numFmtId="0" fontId="51" fillId="24" borderId="35" xfId="0" applyFont="1" applyFill="1" applyBorder="1" applyAlignment="1">
      <alignment vertical="center"/>
    </xf>
    <xf numFmtId="0" fontId="51" fillId="24" borderId="45" xfId="0" applyFont="1" applyFill="1" applyBorder="1" applyAlignment="1">
      <alignment vertical="center"/>
    </xf>
    <xf numFmtId="0" fontId="51" fillId="24" borderId="54" xfId="0" applyFont="1" applyFill="1" applyBorder="1" applyAlignment="1">
      <alignment vertical="center"/>
    </xf>
    <xf numFmtId="0" fontId="51" fillId="24" borderId="29" xfId="0" applyFont="1" applyFill="1" applyBorder="1" applyAlignment="1">
      <alignment horizontal="left" vertical="center"/>
    </xf>
    <xf numFmtId="0" fontId="51" fillId="24" borderId="42" xfId="0" applyFont="1" applyFill="1" applyBorder="1" applyAlignment="1">
      <alignment horizontal="left" vertical="center"/>
    </xf>
    <xf numFmtId="0" fontId="51" fillId="24" borderId="40" xfId="0" applyFont="1" applyFill="1" applyBorder="1" applyAlignment="1">
      <alignment horizontal="left" vertical="center"/>
    </xf>
    <xf numFmtId="0" fontId="0" fillId="0" borderId="10" xfId="0" applyBorder="1" applyAlignment="1">
      <alignment horizontal="center" vertical="center"/>
    </xf>
    <xf numFmtId="0" fontId="52" fillId="24" borderId="29" xfId="0" applyFont="1" applyFill="1" applyBorder="1" applyAlignment="1">
      <alignment horizontal="center" vertical="center"/>
    </xf>
    <xf numFmtId="0" fontId="52" fillId="24" borderId="42" xfId="0" applyFont="1" applyFill="1" applyBorder="1" applyAlignment="1">
      <alignment horizontal="center" vertical="center"/>
    </xf>
    <xf numFmtId="0" fontId="52" fillId="24" borderId="40"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48" xfId="0" applyFont="1" applyBorder="1" applyAlignment="1">
      <alignment horizontal="center" vertical="center"/>
    </xf>
    <xf numFmtId="0" fontId="1" fillId="0" borderId="0" xfId="0" applyFont="1" applyBorder="1" applyAlignment="1">
      <alignment horizontal="center" vertical="center"/>
    </xf>
    <xf numFmtId="0" fontId="1" fillId="0" borderId="49" xfId="0" applyFont="1" applyBorder="1" applyAlignment="1">
      <alignment horizontal="center" vertical="center"/>
    </xf>
    <xf numFmtId="0" fontId="16" fillId="0" borderId="34"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0" fontId="0" fillId="0" borderId="29" xfId="0" applyBorder="1" applyAlignment="1" applyProtection="1">
      <alignment vertical="center" shrinkToFit="1"/>
      <protection hidden="1"/>
    </xf>
    <xf numFmtId="0" fontId="0" fillId="0" borderId="42" xfId="0" applyBorder="1" applyAlignment="1" applyProtection="1">
      <alignment vertical="center" shrinkToFit="1"/>
      <protection hidden="1"/>
    </xf>
    <xf numFmtId="0" fontId="0" fillId="0" borderId="40" xfId="0" applyBorder="1" applyAlignment="1" applyProtection="1">
      <alignment vertical="center" shrinkToFit="1"/>
      <protection hidden="1"/>
    </xf>
    <xf numFmtId="0" fontId="11" fillId="24" borderId="55" xfId="0" applyFont="1" applyFill="1" applyBorder="1" applyAlignment="1">
      <alignment horizontal="center" vertical="center" wrapText="1"/>
    </xf>
    <xf numFmtId="0" fontId="4" fillId="24" borderId="56" xfId="0" applyFont="1" applyFill="1" applyBorder="1" applyAlignment="1">
      <alignment horizontal="center" vertical="center"/>
    </xf>
    <xf numFmtId="0" fontId="4" fillId="24" borderId="57" xfId="0" applyFont="1" applyFill="1" applyBorder="1" applyAlignment="1">
      <alignment horizontal="center" vertical="center"/>
    </xf>
    <xf numFmtId="0" fontId="4" fillId="24" borderId="48" xfId="0" applyFont="1" applyFill="1" applyBorder="1" applyAlignment="1">
      <alignment horizontal="center" vertical="center"/>
    </xf>
    <xf numFmtId="0" fontId="4" fillId="24" borderId="0" xfId="0" applyFont="1" applyFill="1" applyBorder="1" applyAlignment="1">
      <alignment horizontal="center" vertical="center"/>
    </xf>
    <xf numFmtId="0" fontId="4" fillId="24" borderId="49" xfId="0" applyFont="1" applyFill="1" applyBorder="1" applyAlignment="1">
      <alignment horizontal="center" vertical="center"/>
    </xf>
    <xf numFmtId="0" fontId="21" fillId="0" borderId="10" xfId="0" applyFont="1" applyBorder="1" applyAlignment="1">
      <alignment horizontal="center" vertical="center"/>
    </xf>
    <xf numFmtId="0" fontId="0" fillId="0" borderId="10" xfId="0" applyBorder="1" applyAlignment="1">
      <alignment vertical="center"/>
    </xf>
    <xf numFmtId="0" fontId="9" fillId="0" borderId="10" xfId="0" applyFont="1" applyBorder="1" applyAlignment="1">
      <alignment horizontal="center" vertical="center"/>
    </xf>
    <xf numFmtId="0" fontId="0" fillId="0" borderId="13" xfId="0" applyBorder="1" applyAlignment="1">
      <alignment vertical="center"/>
    </xf>
    <xf numFmtId="0" fontId="9" fillId="0" borderId="13" xfId="0" applyFont="1" applyBorder="1" applyAlignment="1">
      <alignment horizontal="center" vertical="center"/>
    </xf>
    <xf numFmtId="0" fontId="0" fillId="0" borderId="10"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26"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45" xfId="0" applyFont="1" applyBorder="1" applyAlignment="1" applyProtection="1">
      <alignment horizontal="center" vertical="center"/>
      <protection hidden="1"/>
    </xf>
    <xf numFmtId="0" fontId="53" fillId="24" borderId="0" xfId="0" applyFont="1" applyFill="1" applyAlignment="1">
      <alignment vertical="center"/>
    </xf>
    <xf numFmtId="0" fontId="0" fillId="0" borderId="2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54" fillId="24" borderId="0" xfId="0" applyFont="1" applyFill="1" applyAlignment="1">
      <alignment horizontal="center" vertical="center" wrapText="1"/>
    </xf>
    <xf numFmtId="0" fontId="4" fillId="24" borderId="85" xfId="0" applyFont="1" applyFill="1" applyBorder="1" applyAlignment="1">
      <alignment horizontal="center" vertical="center"/>
    </xf>
    <xf numFmtId="0" fontId="4" fillId="24" borderId="86" xfId="0" applyFont="1" applyFill="1" applyBorder="1" applyAlignment="1">
      <alignment horizontal="center" vertical="center"/>
    </xf>
    <xf numFmtId="0" fontId="4" fillId="24" borderId="87" xfId="0" applyFont="1" applyFill="1" applyBorder="1" applyAlignment="1">
      <alignment horizontal="center" vertical="center"/>
    </xf>
    <xf numFmtId="0" fontId="4" fillId="24" borderId="88" xfId="0" applyFont="1" applyFill="1" applyBorder="1" applyAlignment="1">
      <alignment horizontal="center" vertical="center"/>
    </xf>
    <xf numFmtId="0" fontId="4" fillId="24" borderId="29" xfId="0" applyFont="1" applyFill="1" applyBorder="1" applyAlignment="1">
      <alignment horizontal="center" vertical="center"/>
    </xf>
    <xf numFmtId="0" fontId="0" fillId="0" borderId="89"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94" xfId="0" applyBorder="1" applyAlignment="1" applyProtection="1">
      <alignment horizontal="center" vertical="center"/>
      <protection locked="0"/>
    </xf>
    <xf numFmtId="0" fontId="12" fillId="24" borderId="88" xfId="0" applyFont="1" applyFill="1" applyBorder="1" applyAlignment="1">
      <alignment horizontal="center" vertical="center"/>
    </xf>
    <xf numFmtId="0" fontId="12" fillId="24" borderId="10" xfId="0" applyFont="1" applyFill="1" applyBorder="1" applyAlignment="1">
      <alignment horizontal="center" vertical="center"/>
    </xf>
    <xf numFmtId="0" fontId="12" fillId="24" borderId="29" xfId="0" applyFont="1" applyFill="1" applyBorder="1" applyAlignment="1">
      <alignment horizontal="center" vertical="center"/>
    </xf>
    <xf numFmtId="0" fontId="4" fillId="24" borderId="95" xfId="0" applyFont="1" applyFill="1" applyBorder="1" applyAlignment="1">
      <alignment horizontal="center" vertical="center"/>
    </xf>
    <xf numFmtId="0" fontId="4" fillId="24" borderId="96" xfId="0" applyFont="1" applyFill="1" applyBorder="1" applyAlignment="1">
      <alignment horizontal="center" vertical="center"/>
    </xf>
    <xf numFmtId="0" fontId="4" fillId="24" borderId="97" xfId="0" applyFont="1" applyFill="1" applyBorder="1" applyAlignment="1">
      <alignment horizontal="center" vertical="center"/>
    </xf>
    <xf numFmtId="0" fontId="0" fillId="0" borderId="98" xfId="0"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21" fillId="0" borderId="39" xfId="0" applyFont="1" applyBorder="1" applyAlignment="1">
      <alignment horizontal="center" vertical="center"/>
    </xf>
    <xf numFmtId="0" fontId="0" fillId="0" borderId="26" xfId="0" applyBorder="1" applyAlignment="1">
      <alignment vertical="center"/>
    </xf>
    <xf numFmtId="0" fontId="0" fillId="0" borderId="38"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35" xfId="0" applyBorder="1" applyAlignment="1">
      <alignment vertical="center"/>
    </xf>
    <xf numFmtId="0" fontId="0" fillId="0" borderId="45" xfId="0" applyBorder="1" applyAlignment="1">
      <alignment vertical="center"/>
    </xf>
    <xf numFmtId="0" fontId="0" fillId="0" borderId="54" xfId="0" applyBorder="1" applyAlignment="1">
      <alignment vertical="center"/>
    </xf>
    <xf numFmtId="0" fontId="9" fillId="0" borderId="39" xfId="0" applyFont="1" applyBorder="1" applyAlignment="1">
      <alignment horizontal="center" vertical="center"/>
    </xf>
    <xf numFmtId="0" fontId="16" fillId="0" borderId="35" xfId="0" applyFont="1" applyBorder="1" applyAlignment="1" applyProtection="1">
      <alignment horizontal="center" vertical="center"/>
      <protection hidden="1"/>
    </xf>
    <xf numFmtId="0" fontId="16" fillId="0" borderId="45" xfId="0" applyFont="1" applyBorder="1" applyAlignment="1" applyProtection="1">
      <alignment horizontal="center" vertical="center"/>
      <protection hidden="1"/>
    </xf>
    <xf numFmtId="0" fontId="16" fillId="0" borderId="54" xfId="0" applyFont="1" applyBorder="1" applyAlignment="1" applyProtection="1">
      <alignment horizontal="center" vertical="center"/>
      <protection hidden="1"/>
    </xf>
    <xf numFmtId="0" fontId="16" fillId="0" borderId="29" xfId="0" applyFont="1" applyBorder="1" applyAlignment="1" applyProtection="1">
      <alignment horizontal="center" vertical="center"/>
      <protection hidden="1"/>
    </xf>
    <xf numFmtId="0" fontId="16" fillId="0" borderId="42" xfId="0" applyFont="1" applyBorder="1" applyAlignment="1" applyProtection="1">
      <alignment horizontal="center" vertical="center"/>
      <protection hidden="1"/>
    </xf>
    <xf numFmtId="0" fontId="16" fillId="0" borderId="40" xfId="0" applyFont="1" applyBorder="1" applyAlignment="1" applyProtection="1">
      <alignment horizontal="center" vertical="center"/>
      <protection hidden="1"/>
    </xf>
    <xf numFmtId="0" fontId="0" fillId="0" borderId="40" xfId="0" applyBorder="1" applyAlignment="1">
      <alignment horizontal="center" vertical="center" shrinkToFit="1"/>
    </xf>
    <xf numFmtId="0" fontId="0" fillId="0" borderId="10" xfId="0" applyBorder="1" applyAlignment="1">
      <alignment horizontal="center" vertical="center" shrinkToFit="1"/>
    </xf>
    <xf numFmtId="0" fontId="0" fillId="0" borderId="40"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41"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41" xfId="0"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0" fillId="0" borderId="101" xfId="0" applyBorder="1" applyAlignment="1" applyProtection="1">
      <alignment horizontal="center" vertical="center"/>
      <protection hidden="1"/>
    </xf>
    <xf numFmtId="0" fontId="0" fillId="0" borderId="102" xfId="0" applyBorder="1" applyAlignment="1" applyProtection="1">
      <alignment horizontal="center" vertical="center"/>
      <protection hidden="1"/>
    </xf>
    <xf numFmtId="0" fontId="0" fillId="0" borderId="39" xfId="0" applyBorder="1" applyAlignment="1">
      <alignment horizontal="center" vertical="center" shrinkToFit="1"/>
    </xf>
    <xf numFmtId="0" fontId="0" fillId="0" borderId="26" xfId="0" applyBorder="1" applyAlignment="1">
      <alignment horizontal="center" vertical="center" shrinkToFit="1"/>
    </xf>
    <xf numFmtId="0" fontId="0" fillId="0" borderId="38" xfId="0" applyBorder="1" applyAlignment="1">
      <alignment horizontal="center" vertical="center" shrinkToFit="1"/>
    </xf>
    <xf numFmtId="0" fontId="0" fillId="0" borderId="35" xfId="0" applyBorder="1" applyAlignment="1">
      <alignment horizontal="center" vertical="center" shrinkToFit="1"/>
    </xf>
    <xf numFmtId="0" fontId="0" fillId="0" borderId="45" xfId="0" applyBorder="1" applyAlignment="1">
      <alignment horizontal="center" vertical="center" shrinkToFit="1"/>
    </xf>
    <xf numFmtId="0" fontId="0" fillId="0" borderId="54" xfId="0" applyBorder="1" applyAlignment="1">
      <alignment horizontal="center" vertical="center" shrinkToFit="1"/>
    </xf>
    <xf numFmtId="0" fontId="0" fillId="0" borderId="73" xfId="0"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4" fillId="24" borderId="55" xfId="0" applyFont="1" applyFill="1" applyBorder="1" applyAlignment="1">
      <alignment horizontal="center" vertical="center" shrinkToFit="1"/>
    </xf>
    <xf numFmtId="0" fontId="4" fillId="24" borderId="57" xfId="0" applyFont="1" applyFill="1" applyBorder="1" applyAlignment="1">
      <alignment horizontal="center" vertical="center" shrinkToFit="1"/>
    </xf>
    <xf numFmtId="0" fontId="0" fillId="0" borderId="104" xfId="0" applyBorder="1" applyAlignment="1">
      <alignment horizontal="center" vertical="center" shrinkToFit="1"/>
    </xf>
    <xf numFmtId="0" fontId="0" fillId="0" borderId="68" xfId="0" applyBorder="1" applyAlignment="1">
      <alignment horizontal="center" vertical="center" shrinkToFit="1"/>
    </xf>
    <xf numFmtId="0" fontId="0" fillId="0" borderId="105" xfId="0" applyBorder="1" applyAlignment="1">
      <alignment horizontal="center" vertical="center" shrinkToFit="1"/>
    </xf>
    <xf numFmtId="0" fontId="0" fillId="0" borderId="50"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4" fillId="24" borderId="14" xfId="0" applyFont="1" applyFill="1" applyBorder="1" applyAlignment="1">
      <alignment horizontal="center" vertical="center" shrinkToFit="1"/>
    </xf>
    <xf numFmtId="0" fontId="0" fillId="0" borderId="10" xfId="0" applyBorder="1" applyAlignment="1" applyProtection="1">
      <alignment horizontal="center" vertical="center" shrinkToFit="1"/>
      <protection hidden="1"/>
    </xf>
    <xf numFmtId="0" fontId="0" fillId="24" borderId="10" xfId="0" applyFill="1" applyBorder="1" applyAlignment="1" applyProtection="1">
      <alignment horizontal="center" vertical="center" shrinkToFit="1"/>
      <protection locked="0"/>
    </xf>
    <xf numFmtId="0" fontId="0" fillId="0" borderId="13" xfId="0" applyBorder="1" applyAlignment="1">
      <alignment horizontal="center" vertical="center" shrinkToFit="1"/>
    </xf>
    <xf numFmtId="0" fontId="0" fillId="24" borderId="106" xfId="0" applyFill="1" applyBorder="1" applyAlignment="1" applyProtection="1">
      <alignment horizontal="center" vertical="center" shrinkToFit="1"/>
      <protection locked="0"/>
    </xf>
    <xf numFmtId="0" fontId="0" fillId="24" borderId="107" xfId="0" applyFill="1"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4" fillId="24" borderId="0" xfId="0" applyFont="1" applyFill="1" applyAlignment="1">
      <alignment horizontal="center" vertical="center" shrinkToFit="1"/>
    </xf>
    <xf numFmtId="0" fontId="0" fillId="0" borderId="30" xfId="0" applyBorder="1" applyAlignment="1">
      <alignment horizontal="center" vertical="center" shrinkToFit="1"/>
    </xf>
    <xf numFmtId="0" fontId="0" fillId="0" borderId="83" xfId="0" applyBorder="1" applyAlignment="1">
      <alignment horizontal="center" vertical="center" shrinkToFit="1"/>
    </xf>
    <xf numFmtId="0" fontId="0" fillId="0" borderId="17" xfId="0" applyBorder="1" applyAlignment="1">
      <alignment horizontal="center" vertical="center" shrinkToFit="1"/>
    </xf>
    <xf numFmtId="0" fontId="4" fillId="26" borderId="29" xfId="0" applyFont="1" applyFill="1" applyBorder="1" applyAlignment="1">
      <alignment horizontal="center" vertical="center" shrinkToFit="1"/>
    </xf>
    <xf numFmtId="0" fontId="4" fillId="26" borderId="42" xfId="0" applyFont="1" applyFill="1" applyBorder="1" applyAlignment="1">
      <alignment horizontal="center" vertical="center" shrinkToFit="1"/>
    </xf>
    <xf numFmtId="0" fontId="4" fillId="26" borderId="40"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4" xfId="0" applyBorder="1" applyAlignment="1" applyProtection="1">
      <alignment horizontal="center" vertical="center" shrinkToFit="1"/>
      <protection locked="0"/>
    </xf>
    <xf numFmtId="0" fontId="0" fillId="0" borderId="101" xfId="0" applyBorder="1" applyAlignment="1" applyProtection="1">
      <alignment horizontal="center" vertical="center" shrinkToFit="1"/>
      <protection locked="0"/>
    </xf>
    <xf numFmtId="0" fontId="0" fillId="0" borderId="108" xfId="0" applyBorder="1" applyAlignment="1" applyProtection="1">
      <alignment horizontal="center" vertical="center" shrinkToFit="1"/>
      <protection locked="0"/>
    </xf>
    <xf numFmtId="0" fontId="0" fillId="0" borderId="102" xfId="0" applyBorder="1" applyAlignment="1" applyProtection="1">
      <alignment horizontal="center" vertical="center" shrinkToFit="1"/>
      <protection locked="0"/>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103" xfId="0" applyBorder="1" applyAlignment="1">
      <alignment horizontal="center" vertical="center" shrinkToFit="1"/>
    </xf>
    <xf numFmtId="0" fontId="0" fillId="0" borderId="42" xfId="0" applyBorder="1" applyAlignment="1" applyProtection="1">
      <alignment horizontal="center" vertical="center" shrinkToFit="1"/>
      <protection locked="0"/>
    </xf>
    <xf numFmtId="0" fontId="4" fillId="24" borderId="18" xfId="0" applyFont="1" applyFill="1" applyBorder="1" applyAlignment="1">
      <alignment horizontal="center" vertical="center" shrinkToFit="1"/>
    </xf>
    <xf numFmtId="0" fontId="4" fillId="24" borderId="41" xfId="0" applyFont="1" applyFill="1" applyBorder="1" applyAlignment="1">
      <alignment horizontal="center" vertical="center" shrinkToFit="1"/>
    </xf>
    <xf numFmtId="0" fontId="4" fillId="24" borderId="40" xfId="0" applyFont="1" applyFill="1" applyBorder="1" applyAlignment="1">
      <alignment horizontal="center" vertical="center" shrinkToFit="1"/>
    </xf>
    <xf numFmtId="0" fontId="4" fillId="24" borderId="19"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0" fillId="0" borderId="14" xfId="0" applyBorder="1" applyAlignment="1" applyProtection="1">
      <alignment horizontal="center" vertical="center" shrinkToFit="1"/>
      <protection locked="0"/>
    </xf>
    <xf numFmtId="0" fontId="0" fillId="0" borderId="19" xfId="0" applyBorder="1" applyAlignment="1">
      <alignment horizontal="center" vertical="center" shrinkToFit="1"/>
    </xf>
    <xf numFmtId="0" fontId="4" fillId="24" borderId="20" xfId="0" applyFont="1" applyFill="1" applyBorder="1" applyAlignment="1">
      <alignment horizontal="center" vertical="center" shrinkToFit="1"/>
    </xf>
    <xf numFmtId="0" fontId="4" fillId="24" borderId="17" xfId="0" applyFont="1" applyFill="1" applyBorder="1" applyAlignment="1">
      <alignment horizontal="center" vertical="center" shrinkToFit="1"/>
    </xf>
    <xf numFmtId="0" fontId="4" fillId="24" borderId="23" xfId="0" applyFont="1" applyFill="1" applyBorder="1" applyAlignment="1">
      <alignment horizontal="center" vertical="center" shrinkToFit="1"/>
    </xf>
    <xf numFmtId="0" fontId="4" fillId="24" borderId="56" xfId="0" applyFont="1" applyFill="1" applyBorder="1" applyAlignment="1">
      <alignment horizontal="center" vertical="center" shrinkToFit="1"/>
    </xf>
    <xf numFmtId="0" fontId="4" fillId="24" borderId="35" xfId="0" applyFont="1" applyFill="1" applyBorder="1" applyAlignment="1">
      <alignment horizontal="center" vertical="center" shrinkToFit="1"/>
    </xf>
    <xf numFmtId="0" fontId="4" fillId="24" borderId="45" xfId="0" applyFont="1" applyFill="1" applyBorder="1" applyAlignment="1">
      <alignment horizontal="center" vertical="center" shrinkToFit="1"/>
    </xf>
    <xf numFmtId="0" fontId="0" fillId="0" borderId="28" xfId="0" applyBorder="1" applyAlignment="1" applyProtection="1">
      <alignment horizontal="center" vertical="center" shrinkToFit="1"/>
      <protection locked="0"/>
    </xf>
    <xf numFmtId="0" fontId="0" fillId="0" borderId="74" xfId="0" applyBorder="1" applyAlignment="1" applyProtection="1">
      <alignment horizontal="center" vertical="center" shrinkToFit="1"/>
      <protection locked="0"/>
    </xf>
    <xf numFmtId="0" fontId="0" fillId="0" borderId="108" xfId="0" applyBorder="1" applyAlignment="1">
      <alignment horizontal="center" vertical="center" shrinkToFit="1"/>
    </xf>
    <xf numFmtId="0" fontId="0" fillId="0" borderId="42" xfId="0" applyBorder="1" applyAlignment="1">
      <alignment horizontal="center" vertical="center" shrinkToFit="1"/>
    </xf>
    <xf numFmtId="0" fontId="4" fillId="24" borderId="29" xfId="0" applyFont="1" applyFill="1" applyBorder="1" applyAlignment="1">
      <alignment horizontal="center" vertical="center" shrinkToFit="1"/>
    </xf>
    <xf numFmtId="0" fontId="0" fillId="0" borderId="29"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shrinkToFit="1"/>
      <protection locked="0"/>
    </xf>
    <xf numFmtId="0" fontId="4" fillId="24" borderId="24" xfId="0" applyFont="1" applyFill="1" applyBorder="1" applyAlignment="1">
      <alignment horizontal="center" vertical="center" shrinkToFit="1"/>
    </xf>
    <xf numFmtId="0" fontId="0" fillId="0" borderId="29" xfId="0" applyFill="1" applyBorder="1" applyAlignment="1" applyProtection="1">
      <alignment horizontal="center" vertical="center" shrinkToFit="1"/>
      <protection locked="0"/>
    </xf>
    <xf numFmtId="0" fontId="4" fillId="24" borderId="42" xfId="0" applyFont="1" applyFill="1" applyBorder="1" applyAlignment="1">
      <alignment horizontal="center" vertical="center" shrinkToFit="1"/>
    </xf>
    <xf numFmtId="0" fontId="0" fillId="0" borderId="28" xfId="0" applyBorder="1" applyAlignment="1" applyProtection="1">
      <alignment horizontal="center" vertical="center" wrapText="1" shrinkToFit="1"/>
      <protection locked="0"/>
    </xf>
    <xf numFmtId="0" fontId="0" fillId="0" borderId="80" xfId="0" applyBorder="1" applyAlignment="1" applyProtection="1">
      <alignment horizontal="center" vertical="center" shrinkToFit="1"/>
      <protection locked="0"/>
    </xf>
    <xf numFmtId="0" fontId="4" fillId="24" borderId="60" xfId="0" applyFont="1" applyFill="1" applyBorder="1" applyAlignment="1">
      <alignment horizontal="center" vertical="center" shrinkToFit="1"/>
    </xf>
    <xf numFmtId="0" fontId="4" fillId="24" borderId="13" xfId="0" applyFont="1" applyFill="1" applyBorder="1" applyAlignment="1">
      <alignment horizontal="center" vertical="center" shrinkToFit="1"/>
    </xf>
    <xf numFmtId="0" fontId="0" fillId="24" borderId="34" xfId="0" applyFill="1" applyBorder="1" applyAlignment="1" applyProtection="1">
      <alignment horizontal="center" vertical="center" shrinkToFit="1"/>
      <protection locked="0"/>
    </xf>
    <xf numFmtId="0" fontId="0" fillId="24" borderId="109" xfId="0" applyFill="1" applyBorder="1" applyAlignment="1" applyProtection="1">
      <alignment horizontal="center" vertical="center" shrinkToFit="1"/>
      <protection locked="0"/>
    </xf>
    <xf numFmtId="0" fontId="0" fillId="24" borderId="110" xfId="0" applyFill="1" applyBorder="1" applyAlignment="1" applyProtection="1">
      <alignment horizontal="center" vertical="center" shrinkToFit="1"/>
      <protection locked="0"/>
    </xf>
    <xf numFmtId="0" fontId="4" fillId="24" borderId="39" xfId="0" applyFont="1" applyFill="1" applyBorder="1" applyAlignment="1">
      <alignment horizontal="center" vertical="center" shrinkToFit="1"/>
    </xf>
    <xf numFmtId="0" fontId="4" fillId="24" borderId="38"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29" xfId="0" applyFont="1" applyFill="1" applyBorder="1" applyAlignment="1">
      <alignment horizontal="center" vertical="center" shrinkToFit="1"/>
    </xf>
    <xf numFmtId="0" fontId="4" fillId="24" borderId="28" xfId="0" applyFont="1" applyFill="1" applyBorder="1" applyAlignment="1">
      <alignment horizontal="center" vertical="center" shrinkToFit="1"/>
    </xf>
    <xf numFmtId="0" fontId="4" fillId="24" borderId="80" xfId="0" applyFont="1" applyFill="1" applyBorder="1" applyAlignment="1">
      <alignment horizontal="center" vertical="center" shrinkToFit="1"/>
    </xf>
    <xf numFmtId="0" fontId="0" fillId="0" borderId="109" xfId="0" applyBorder="1" applyAlignment="1">
      <alignment horizontal="center" vertical="center" shrinkToFit="1"/>
    </xf>
    <xf numFmtId="0" fontId="0" fillId="0" borderId="110" xfId="0" applyBorder="1" applyAlignment="1">
      <alignment horizontal="center" vertical="center" shrinkToFit="1"/>
    </xf>
    <xf numFmtId="0" fontId="4" fillId="24" borderId="111" xfId="0" applyFont="1" applyFill="1" applyBorder="1" applyAlignment="1">
      <alignment horizontal="center" vertical="center" shrinkToFit="1"/>
    </xf>
    <xf numFmtId="0" fontId="4" fillId="24" borderId="112" xfId="0" applyFont="1" applyFill="1" applyBorder="1" applyAlignment="1">
      <alignment horizontal="center" vertical="center" shrinkToFit="1"/>
    </xf>
    <xf numFmtId="0" fontId="4" fillId="24" borderId="113"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114" xfId="0" applyFont="1" applyBorder="1" applyAlignment="1" applyProtection="1">
      <alignment vertical="center"/>
      <protection locked="0"/>
    </xf>
    <xf numFmtId="0" fontId="0" fillId="0" borderId="115" xfId="0" applyFont="1" applyBorder="1" applyAlignment="1" applyProtection="1">
      <alignment vertical="center"/>
      <protection locked="0"/>
    </xf>
    <xf numFmtId="0" fontId="0" fillId="0" borderId="116" xfId="0" applyFont="1" applyBorder="1" applyAlignment="1" applyProtection="1">
      <alignment vertical="center"/>
      <protection locked="0"/>
    </xf>
    <xf numFmtId="0" fontId="0" fillId="0" borderId="117" xfId="0" applyFont="1" applyBorder="1" applyAlignment="1" applyProtection="1">
      <alignment vertical="center"/>
      <protection locked="0"/>
    </xf>
    <xf numFmtId="0" fontId="0" fillId="0" borderId="118" xfId="0" applyBorder="1" applyAlignment="1" applyProtection="1">
      <alignment vertical="center"/>
      <protection locked="0"/>
    </xf>
    <xf numFmtId="0" fontId="0" fillId="0" borderId="119" xfId="0" applyBorder="1" applyAlignment="1" applyProtection="1">
      <alignment vertical="center"/>
      <protection locked="0"/>
    </xf>
    <xf numFmtId="0" fontId="0" fillId="0" borderId="120" xfId="0" applyBorder="1" applyAlignment="1" applyProtection="1">
      <alignment vertical="center"/>
      <protection locked="0"/>
    </xf>
    <xf numFmtId="0" fontId="0" fillId="0" borderId="121" xfId="0" applyBorder="1" applyAlignment="1" applyProtection="1">
      <alignment vertical="center"/>
      <protection locked="0"/>
    </xf>
    <xf numFmtId="0" fontId="0" fillId="0" borderId="117" xfId="0" applyBorder="1" applyAlignment="1" applyProtection="1">
      <alignment vertical="center"/>
      <protection locked="0"/>
    </xf>
    <xf numFmtId="0" fontId="0" fillId="0" borderId="114" xfId="0" applyBorder="1" applyAlignment="1" applyProtection="1">
      <alignment vertical="center"/>
      <protection locked="0"/>
    </xf>
    <xf numFmtId="0" fontId="0" fillId="0" borderId="114" xfId="0" applyFont="1" applyBorder="1" applyAlignment="1" applyProtection="1">
      <alignment vertical="center"/>
      <protection locked="0"/>
    </xf>
    <xf numFmtId="0" fontId="0" fillId="0" borderId="115" xfId="0" applyFont="1" applyBorder="1" applyAlignment="1" applyProtection="1">
      <alignment vertical="center"/>
      <protection locked="0"/>
    </xf>
    <xf numFmtId="0" fontId="0" fillId="0" borderId="116" xfId="0" applyFont="1" applyBorder="1" applyAlignment="1" applyProtection="1">
      <alignment vertical="center"/>
      <protection locked="0"/>
    </xf>
    <xf numFmtId="0" fontId="0" fillId="0" borderId="117" xfId="0" applyBorder="1" applyAlignment="1" applyProtection="1">
      <alignment vertical="center"/>
      <protection locked="0"/>
    </xf>
    <xf numFmtId="0" fontId="0" fillId="0" borderId="117" xfId="0" applyFont="1" applyBorder="1" applyAlignment="1" applyProtection="1">
      <alignment vertical="center"/>
      <protection locked="0"/>
    </xf>
    <xf numFmtId="0" fontId="4" fillId="27" borderId="122" xfId="0" applyFont="1" applyFill="1" applyBorder="1" applyAlignment="1" applyProtection="1">
      <alignment horizontal="center" vertical="center"/>
      <protection/>
    </xf>
    <xf numFmtId="0" fontId="4" fillId="27" borderId="37" xfId="0" applyFont="1" applyFill="1" applyBorder="1" applyAlignment="1" applyProtection="1">
      <alignment horizontal="center" vertical="center"/>
      <protection/>
    </xf>
    <xf numFmtId="0" fontId="4" fillId="27" borderId="123" xfId="0" applyFont="1" applyFill="1" applyBorder="1" applyAlignment="1" applyProtection="1">
      <alignment horizontal="center" vertical="center"/>
      <protection/>
    </xf>
    <xf numFmtId="0" fontId="4" fillId="27" borderId="0" xfId="0" applyFont="1" applyFill="1" applyBorder="1" applyAlignment="1" applyProtection="1">
      <alignment horizontal="center" vertical="center"/>
      <protection/>
    </xf>
    <xf numFmtId="0" fontId="0" fillId="0" borderId="124" xfId="0" applyBorder="1" applyAlignment="1" applyProtection="1">
      <alignment vertical="center"/>
      <protection locked="0"/>
    </xf>
    <xf numFmtId="0" fontId="0" fillId="0" borderId="125" xfId="0" applyFont="1" applyBorder="1" applyAlignment="1" applyProtection="1">
      <alignment vertical="center"/>
      <protection locked="0"/>
    </xf>
    <xf numFmtId="0" fontId="0" fillId="0" borderId="126" xfId="0" applyFont="1" applyBorder="1" applyAlignment="1" applyProtection="1">
      <alignment vertical="center"/>
      <protection locked="0"/>
    </xf>
    <xf numFmtId="0" fontId="0" fillId="0" borderId="127" xfId="0" applyBorder="1" applyAlignment="1" applyProtection="1">
      <alignment vertical="center"/>
      <protection locked="0"/>
    </xf>
    <xf numFmtId="0" fontId="0" fillId="0" borderId="127" xfId="0" applyFont="1" applyBorder="1" applyAlignment="1" applyProtection="1">
      <alignment vertical="center"/>
      <protection locked="0"/>
    </xf>
    <xf numFmtId="0" fontId="0" fillId="0" borderId="128" xfId="0" applyBorder="1" applyAlignment="1" applyProtection="1">
      <alignment vertical="center"/>
      <protection locked="0"/>
    </xf>
    <xf numFmtId="0" fontId="0" fillId="0" borderId="129" xfId="0" applyBorder="1" applyAlignment="1" applyProtection="1">
      <alignment vertical="center"/>
      <protection locked="0"/>
    </xf>
    <xf numFmtId="0" fontId="0" fillId="0" borderId="130" xfId="0" applyBorder="1" applyAlignment="1" applyProtection="1">
      <alignment vertical="center"/>
      <protection locked="0"/>
    </xf>
    <xf numFmtId="0" fontId="26" fillId="0" borderId="117" xfId="0" applyFont="1" applyBorder="1" applyAlignment="1" applyProtection="1">
      <alignment vertical="center"/>
      <protection locked="0"/>
    </xf>
    <xf numFmtId="0" fontId="0" fillId="0" borderId="37" xfId="0" applyBorder="1" applyAlignment="1" applyProtection="1">
      <alignment vertical="center" shrinkToFit="1"/>
      <protection locked="0"/>
    </xf>
    <xf numFmtId="0" fontId="0" fillId="0" borderId="37" xfId="0" applyFont="1" applyBorder="1" applyAlignment="1" applyProtection="1">
      <alignment vertical="center" shrinkToFit="1"/>
      <protection locked="0"/>
    </xf>
    <xf numFmtId="0" fontId="0" fillId="0" borderId="131" xfId="0" applyBorder="1" applyAlignment="1" applyProtection="1">
      <alignment vertical="center"/>
      <protection locked="0"/>
    </xf>
    <xf numFmtId="0" fontId="0" fillId="0" borderId="37" xfId="0" applyBorder="1" applyAlignment="1" applyProtection="1">
      <alignment vertical="center"/>
      <protection locked="0"/>
    </xf>
    <xf numFmtId="0" fontId="0" fillId="0" borderId="37" xfId="0" applyFont="1" applyBorder="1" applyAlignment="1" applyProtection="1">
      <alignment vertical="center"/>
      <protection locked="0"/>
    </xf>
    <xf numFmtId="0" fontId="0" fillId="0" borderId="123" xfId="0" applyFont="1" applyBorder="1" applyAlignment="1" applyProtection="1">
      <alignment vertical="center"/>
      <protection locked="0"/>
    </xf>
    <xf numFmtId="0" fontId="4" fillId="27" borderId="132" xfId="0" applyFont="1" applyFill="1" applyBorder="1" applyAlignment="1" applyProtection="1">
      <alignment horizontal="center" vertical="center"/>
      <protection/>
    </xf>
    <xf numFmtId="0" fontId="4" fillId="27" borderId="133" xfId="0" applyFont="1" applyFill="1" applyBorder="1" applyAlignment="1" applyProtection="1">
      <alignment horizontal="center" vertical="center"/>
      <protection/>
    </xf>
    <xf numFmtId="0" fontId="4" fillId="27" borderId="134" xfId="0" applyFont="1" applyFill="1" applyBorder="1" applyAlignment="1" applyProtection="1">
      <alignment horizontal="center" vertical="center"/>
      <protection/>
    </xf>
    <xf numFmtId="0" fontId="4" fillId="27" borderId="122" xfId="0" applyFont="1" applyFill="1" applyBorder="1" applyAlignment="1">
      <alignment horizontal="center" vertical="center"/>
    </xf>
    <xf numFmtId="0" fontId="4" fillId="27" borderId="37" xfId="0" applyFont="1" applyFill="1" applyBorder="1" applyAlignment="1">
      <alignment horizontal="center" vertical="center"/>
    </xf>
    <xf numFmtId="0" fontId="4" fillId="27" borderId="37" xfId="0" applyFont="1" applyFill="1" applyBorder="1" applyAlignment="1" applyProtection="1">
      <alignment horizontal="center" vertical="center" shrinkToFit="1"/>
      <protection/>
    </xf>
    <xf numFmtId="0" fontId="0" fillId="0" borderId="37" xfId="0" applyBorder="1" applyAlignment="1" applyProtection="1">
      <alignment vertical="center"/>
      <protection/>
    </xf>
    <xf numFmtId="0" fontId="16" fillId="0" borderId="37" xfId="0" applyFont="1" applyBorder="1" applyAlignment="1" applyProtection="1">
      <alignment horizontal="center" vertical="center"/>
      <protection/>
    </xf>
    <xf numFmtId="0" fontId="4" fillId="27" borderId="37"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ont>
        <color indexed="9"/>
      </font>
    </dxf>
    <dxf>
      <font>
        <color theme="0"/>
      </font>
    </dxf>
    <dxf>
      <font>
        <color theme="0"/>
      </font>
    </dxf>
    <dxf>
      <font>
        <color theme="0"/>
      </font>
    </dxf>
    <dxf>
      <font>
        <color theme="0"/>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R342"/>
  <sheetViews>
    <sheetView tabSelected="1" view="pageBreakPreview" zoomScaleSheetLayoutView="100" zoomScalePageLayoutView="55" workbookViewId="0" topLeftCell="A1">
      <selection activeCell="F76" sqref="F76:S79"/>
    </sheetView>
  </sheetViews>
  <sheetFormatPr defaultColWidth="0.6171875" defaultRowHeight="13.5"/>
  <cols>
    <col min="1" max="56" width="1.625" style="11" customWidth="1"/>
    <col min="57" max="71" width="1.625" style="12" customWidth="1"/>
    <col min="72" max="174" width="1.625" style="11" customWidth="1"/>
    <col min="175" max="16384" width="0.6171875" style="11" customWidth="1"/>
  </cols>
  <sheetData>
    <row r="1" spans="1:118" ht="6" customHeight="1">
      <c r="A1" s="374" t="s">
        <v>546</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E1" s="50"/>
      <c r="BF1" s="217" t="s">
        <v>96</v>
      </c>
      <c r="BG1" s="218"/>
      <c r="BH1" s="218"/>
      <c r="BI1" s="218"/>
      <c r="BJ1" s="223" t="s">
        <v>97</v>
      </c>
      <c r="BK1" s="223"/>
      <c r="BL1" s="223"/>
      <c r="BM1" s="223"/>
      <c r="BN1" s="223"/>
      <c r="BO1" s="226" t="s">
        <v>98</v>
      </c>
      <c r="BP1" s="226"/>
      <c r="BQ1" s="226"/>
      <c r="BR1" s="226"/>
      <c r="BS1" s="226"/>
      <c r="BT1" s="226"/>
      <c r="BU1" s="226"/>
      <c r="BV1" s="226"/>
      <c r="BW1" s="226"/>
      <c r="BX1" s="226"/>
      <c r="BY1" s="227"/>
      <c r="BZ1" s="227"/>
      <c r="CA1" s="197" t="s">
        <v>99</v>
      </c>
      <c r="CB1" s="198"/>
      <c r="CC1" s="198"/>
      <c r="CD1" s="199"/>
      <c r="CE1" s="434" t="s">
        <v>340</v>
      </c>
      <c r="CF1" s="435"/>
      <c r="CG1" s="435"/>
      <c r="CH1" s="436"/>
      <c r="CI1" s="434" t="s">
        <v>342</v>
      </c>
      <c r="CJ1" s="435"/>
      <c r="CK1" s="435"/>
      <c r="CL1" s="435"/>
      <c r="CM1" s="434" t="s">
        <v>343</v>
      </c>
      <c r="CN1" s="435"/>
      <c r="CO1" s="435"/>
      <c r="CP1" s="436"/>
      <c r="CQ1" s="434" t="s">
        <v>344</v>
      </c>
      <c r="CR1" s="435"/>
      <c r="CS1" s="435"/>
      <c r="CT1" s="435"/>
      <c r="CU1" s="434" t="s">
        <v>345</v>
      </c>
      <c r="CV1" s="435"/>
      <c r="CW1" s="435"/>
      <c r="CX1" s="436"/>
      <c r="CY1" s="423" t="s">
        <v>346</v>
      </c>
      <c r="CZ1" s="423"/>
      <c r="DA1" s="423"/>
      <c r="DB1" s="423"/>
      <c r="DC1" s="423" t="s">
        <v>24</v>
      </c>
      <c r="DD1" s="423"/>
      <c r="DE1" s="423"/>
      <c r="DF1" s="423"/>
      <c r="DG1" s="410" t="s">
        <v>145</v>
      </c>
      <c r="DH1" s="411"/>
      <c r="DI1" s="412"/>
      <c r="DJ1" s="412"/>
      <c r="DK1" s="412"/>
      <c r="DL1" s="412"/>
      <c r="DM1" s="412"/>
      <c r="DN1" s="413"/>
    </row>
    <row r="2" spans="1:118" ht="6" customHeight="1">
      <c r="A2" s="374"/>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E2" s="50"/>
      <c r="BF2" s="219"/>
      <c r="BG2" s="220"/>
      <c r="BH2" s="220"/>
      <c r="BI2" s="220"/>
      <c r="BJ2" s="224"/>
      <c r="BK2" s="224"/>
      <c r="BL2" s="224"/>
      <c r="BM2" s="224"/>
      <c r="BN2" s="224"/>
      <c r="BO2" s="228"/>
      <c r="BP2" s="228"/>
      <c r="BQ2" s="228"/>
      <c r="BR2" s="228"/>
      <c r="BS2" s="228"/>
      <c r="BT2" s="228"/>
      <c r="BU2" s="228"/>
      <c r="BV2" s="228"/>
      <c r="BW2" s="228"/>
      <c r="BX2" s="228"/>
      <c r="BY2" s="229"/>
      <c r="BZ2" s="229"/>
      <c r="CA2" s="200"/>
      <c r="CB2" s="201"/>
      <c r="CC2" s="201"/>
      <c r="CD2" s="202"/>
      <c r="CE2" s="437"/>
      <c r="CF2" s="438"/>
      <c r="CG2" s="438"/>
      <c r="CH2" s="439"/>
      <c r="CI2" s="437"/>
      <c r="CJ2" s="438"/>
      <c r="CK2" s="438"/>
      <c r="CL2" s="438"/>
      <c r="CM2" s="437"/>
      <c r="CN2" s="438"/>
      <c r="CO2" s="438"/>
      <c r="CP2" s="439"/>
      <c r="CQ2" s="437"/>
      <c r="CR2" s="438"/>
      <c r="CS2" s="438"/>
      <c r="CT2" s="438"/>
      <c r="CU2" s="437"/>
      <c r="CV2" s="438"/>
      <c r="CW2" s="438"/>
      <c r="CX2" s="439"/>
      <c r="CY2" s="424"/>
      <c r="CZ2" s="424"/>
      <c r="DA2" s="424"/>
      <c r="DB2" s="424"/>
      <c r="DC2" s="424"/>
      <c r="DD2" s="424"/>
      <c r="DE2" s="424"/>
      <c r="DF2" s="424"/>
      <c r="DG2" s="414"/>
      <c r="DH2" s="415"/>
      <c r="DI2" s="416"/>
      <c r="DJ2" s="416"/>
      <c r="DK2" s="416"/>
      <c r="DL2" s="416"/>
      <c r="DM2" s="416"/>
      <c r="DN2" s="417"/>
    </row>
    <row r="3" spans="1:118" ht="6"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E3" s="50"/>
      <c r="BF3" s="219"/>
      <c r="BG3" s="220"/>
      <c r="BH3" s="220"/>
      <c r="BI3" s="220"/>
      <c r="BJ3" s="224"/>
      <c r="BK3" s="224"/>
      <c r="BL3" s="224"/>
      <c r="BM3" s="224"/>
      <c r="BN3" s="224"/>
      <c r="BO3" s="230"/>
      <c r="BP3" s="230"/>
      <c r="BQ3" s="230"/>
      <c r="BR3" s="230"/>
      <c r="BS3" s="230"/>
      <c r="BT3" s="230"/>
      <c r="BU3" s="230"/>
      <c r="BV3" s="230"/>
      <c r="BW3" s="230"/>
      <c r="BX3" s="230"/>
      <c r="BY3" s="231"/>
      <c r="BZ3" s="231"/>
      <c r="CA3" s="200"/>
      <c r="CB3" s="201"/>
      <c r="CC3" s="201"/>
      <c r="CD3" s="202"/>
      <c r="CE3" s="440"/>
      <c r="CF3" s="441"/>
      <c r="CG3" s="441"/>
      <c r="CH3" s="442"/>
      <c r="CI3" s="440"/>
      <c r="CJ3" s="441"/>
      <c r="CK3" s="441"/>
      <c r="CL3" s="441"/>
      <c r="CM3" s="440"/>
      <c r="CN3" s="441"/>
      <c r="CO3" s="441"/>
      <c r="CP3" s="442"/>
      <c r="CQ3" s="440"/>
      <c r="CR3" s="441"/>
      <c r="CS3" s="441"/>
      <c r="CT3" s="441"/>
      <c r="CU3" s="440"/>
      <c r="CV3" s="441"/>
      <c r="CW3" s="441"/>
      <c r="CX3" s="442"/>
      <c r="CY3" s="425"/>
      <c r="CZ3" s="425"/>
      <c r="DA3" s="425"/>
      <c r="DB3" s="425"/>
      <c r="DC3" s="425"/>
      <c r="DD3" s="425"/>
      <c r="DE3" s="425"/>
      <c r="DF3" s="425"/>
      <c r="DG3" s="414"/>
      <c r="DH3" s="415"/>
      <c r="DI3" s="416"/>
      <c r="DJ3" s="416"/>
      <c r="DK3" s="416"/>
      <c r="DL3" s="416"/>
      <c r="DM3" s="416"/>
      <c r="DN3" s="417"/>
    </row>
    <row r="4" spans="1:118" ht="6"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E4" s="50"/>
      <c r="BF4" s="219"/>
      <c r="BG4" s="220"/>
      <c r="BH4" s="220"/>
      <c r="BI4" s="220"/>
      <c r="BJ4" s="224"/>
      <c r="BK4" s="224"/>
      <c r="BL4" s="224"/>
      <c r="BM4" s="224"/>
      <c r="BN4" s="224"/>
      <c r="BO4" s="205" t="str">
        <f>IF('基本シート'!B22&lt;=0,"",VLOOKUP('基本シート'!B22,クラス表示,2,0)&amp;"/"&amp;'基本シート'!I22)</f>
        <v>ストライカー/1</v>
      </c>
      <c r="BP4" s="206"/>
      <c r="BQ4" s="206"/>
      <c r="BR4" s="206"/>
      <c r="BS4" s="206" t="str">
        <f>IF('基本シート'!B23&lt;=0,"",VLOOKUP('基本シート'!B23,クラス表示,2,0)&amp;"/"&amp;'基本シート'!I23)</f>
        <v>グラムメタル/2</v>
      </c>
      <c r="BT4" s="206"/>
      <c r="BU4" s="206"/>
      <c r="BV4" s="206"/>
      <c r="BW4" s="206">
        <f>IF('基本シート'!B24&lt;=0,"",VLOOKUP('基本シート'!B24,クラス表示,2,0)&amp;"/"&amp;'基本シート'!I24)</f>
      </c>
      <c r="BX4" s="206"/>
      <c r="BY4" s="211"/>
      <c r="BZ4" s="212"/>
      <c r="CA4" s="200"/>
      <c r="CB4" s="201"/>
      <c r="CC4" s="201"/>
      <c r="CD4" s="201"/>
      <c r="CE4" s="453" t="str">
        <f>'基本シート'!D30</f>
        <v>オリジナルグラムメタル（未覚醒）</v>
      </c>
      <c r="CF4" s="421"/>
      <c r="CG4" s="421"/>
      <c r="CH4" s="421"/>
      <c r="CI4" s="421" t="str">
        <f>'基本シート'!D31</f>
        <v>ブーメランカッター</v>
      </c>
      <c r="CJ4" s="421"/>
      <c r="CK4" s="421"/>
      <c r="CL4" s="421"/>
      <c r="CM4" s="421" t="str">
        <f>'基本シート'!D32</f>
        <v>レーザーソード</v>
      </c>
      <c r="CN4" s="421"/>
      <c r="CO4" s="421"/>
      <c r="CP4" s="421"/>
      <c r="CQ4" s="421">
        <f>'基本シート'!D33</f>
        <v>0</v>
      </c>
      <c r="CR4" s="421"/>
      <c r="CS4" s="421"/>
      <c r="CT4" s="421"/>
      <c r="CU4" s="421" t="str">
        <f>'基本シート'!D34</f>
        <v>●Ｓマインランチャー</v>
      </c>
      <c r="CV4" s="421"/>
      <c r="CW4" s="421"/>
      <c r="CX4" s="421"/>
      <c r="CY4" s="421" t="str">
        <f>'基本シート'!D35</f>
        <v>高起動空間ユニット</v>
      </c>
      <c r="CZ4" s="421"/>
      <c r="DA4" s="421"/>
      <c r="DB4" s="421"/>
      <c r="DC4" s="421" t="str">
        <f>IF('基本シート'!D36&gt;0,'基本シート'!D36&amp;"等","")</f>
        <v>ヘリックスフローター等</v>
      </c>
      <c r="DD4" s="421"/>
      <c r="DE4" s="421"/>
      <c r="DF4" s="422"/>
      <c r="DG4" s="414"/>
      <c r="DH4" s="415"/>
      <c r="DI4" s="416"/>
      <c r="DJ4" s="416"/>
      <c r="DK4" s="416"/>
      <c r="DL4" s="416"/>
      <c r="DM4" s="416"/>
      <c r="DN4" s="417"/>
    </row>
    <row r="5" spans="1:118" ht="6" customHeight="1">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E5" s="50"/>
      <c r="BF5" s="219"/>
      <c r="BG5" s="220"/>
      <c r="BH5" s="220"/>
      <c r="BI5" s="220"/>
      <c r="BJ5" s="224"/>
      <c r="BK5" s="224"/>
      <c r="BL5" s="224"/>
      <c r="BM5" s="224"/>
      <c r="BN5" s="224"/>
      <c r="BO5" s="207"/>
      <c r="BP5" s="208"/>
      <c r="BQ5" s="208"/>
      <c r="BR5" s="208"/>
      <c r="BS5" s="208"/>
      <c r="BT5" s="208"/>
      <c r="BU5" s="208"/>
      <c r="BV5" s="208"/>
      <c r="BW5" s="208"/>
      <c r="BX5" s="208"/>
      <c r="BY5" s="213"/>
      <c r="BZ5" s="214"/>
      <c r="CA5" s="200"/>
      <c r="CB5" s="201"/>
      <c r="CC5" s="201"/>
      <c r="CD5" s="201"/>
      <c r="CE5" s="453"/>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422"/>
      <c r="DG5" s="414"/>
      <c r="DH5" s="415"/>
      <c r="DI5" s="416"/>
      <c r="DJ5" s="416"/>
      <c r="DK5" s="416"/>
      <c r="DL5" s="416"/>
      <c r="DM5" s="416"/>
      <c r="DN5" s="417"/>
    </row>
    <row r="6" spans="1:118" ht="6" customHeight="1">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E6" s="50"/>
      <c r="BF6" s="219"/>
      <c r="BG6" s="220"/>
      <c r="BH6" s="220"/>
      <c r="BI6" s="220"/>
      <c r="BJ6" s="224"/>
      <c r="BK6" s="224"/>
      <c r="BL6" s="224"/>
      <c r="BM6" s="224"/>
      <c r="BN6" s="224"/>
      <c r="BO6" s="207"/>
      <c r="BP6" s="208"/>
      <c r="BQ6" s="208"/>
      <c r="BR6" s="208"/>
      <c r="BS6" s="208"/>
      <c r="BT6" s="208"/>
      <c r="BU6" s="208"/>
      <c r="BV6" s="208"/>
      <c r="BW6" s="208"/>
      <c r="BX6" s="208"/>
      <c r="BY6" s="213"/>
      <c r="BZ6" s="214"/>
      <c r="CA6" s="200"/>
      <c r="CB6" s="201"/>
      <c r="CC6" s="201"/>
      <c r="CD6" s="201"/>
      <c r="CE6" s="453"/>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422"/>
      <c r="DG6" s="414"/>
      <c r="DH6" s="415"/>
      <c r="DI6" s="416"/>
      <c r="DJ6" s="416"/>
      <c r="DK6" s="416"/>
      <c r="DL6" s="416"/>
      <c r="DM6" s="416"/>
      <c r="DN6" s="417"/>
    </row>
    <row r="7" spans="1:118" ht="6" customHeight="1">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E7" s="50"/>
      <c r="BF7" s="219"/>
      <c r="BG7" s="220"/>
      <c r="BH7" s="220"/>
      <c r="BI7" s="220"/>
      <c r="BJ7" s="224"/>
      <c r="BK7" s="224"/>
      <c r="BL7" s="224"/>
      <c r="BM7" s="224"/>
      <c r="BN7" s="224"/>
      <c r="BO7" s="207"/>
      <c r="BP7" s="208"/>
      <c r="BQ7" s="208"/>
      <c r="BR7" s="208"/>
      <c r="BS7" s="208"/>
      <c r="BT7" s="208"/>
      <c r="BU7" s="208"/>
      <c r="BV7" s="208"/>
      <c r="BW7" s="208"/>
      <c r="BX7" s="208"/>
      <c r="BY7" s="213"/>
      <c r="BZ7" s="214"/>
      <c r="CA7" s="200"/>
      <c r="CB7" s="201"/>
      <c r="CC7" s="201"/>
      <c r="CD7" s="201"/>
      <c r="CE7" s="453"/>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422"/>
      <c r="DG7" s="414"/>
      <c r="DH7" s="415"/>
      <c r="DI7" s="416"/>
      <c r="DJ7" s="416"/>
      <c r="DK7" s="416"/>
      <c r="DL7" s="416"/>
      <c r="DM7" s="416"/>
      <c r="DN7" s="417"/>
    </row>
    <row r="8" spans="1:118" ht="6" customHeight="1">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E8" s="50"/>
      <c r="BF8" s="219"/>
      <c r="BG8" s="220"/>
      <c r="BH8" s="220"/>
      <c r="BI8" s="220"/>
      <c r="BJ8" s="224"/>
      <c r="BK8" s="224"/>
      <c r="BL8" s="224"/>
      <c r="BM8" s="224"/>
      <c r="BN8" s="224"/>
      <c r="BO8" s="207"/>
      <c r="BP8" s="208"/>
      <c r="BQ8" s="208"/>
      <c r="BR8" s="208"/>
      <c r="BS8" s="208"/>
      <c r="BT8" s="208"/>
      <c r="BU8" s="208"/>
      <c r="BV8" s="208"/>
      <c r="BW8" s="208"/>
      <c r="BX8" s="208"/>
      <c r="BY8" s="213"/>
      <c r="BZ8" s="214"/>
      <c r="CA8" s="200"/>
      <c r="CB8" s="201"/>
      <c r="CC8" s="201"/>
      <c r="CD8" s="201"/>
      <c r="CE8" s="453"/>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422"/>
      <c r="DG8" s="414"/>
      <c r="DH8" s="415"/>
      <c r="DI8" s="416"/>
      <c r="DJ8" s="416"/>
      <c r="DK8" s="416"/>
      <c r="DL8" s="416"/>
      <c r="DM8" s="416"/>
      <c r="DN8" s="417"/>
    </row>
    <row r="9" spans="1:118" ht="6" customHeight="1">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E9" s="50"/>
      <c r="BF9" s="219"/>
      <c r="BG9" s="220"/>
      <c r="BH9" s="220"/>
      <c r="BI9" s="220"/>
      <c r="BJ9" s="224"/>
      <c r="BK9" s="224"/>
      <c r="BL9" s="224"/>
      <c r="BM9" s="224"/>
      <c r="BN9" s="224"/>
      <c r="BO9" s="207"/>
      <c r="BP9" s="208"/>
      <c r="BQ9" s="208"/>
      <c r="BR9" s="208"/>
      <c r="BS9" s="208"/>
      <c r="BT9" s="208"/>
      <c r="BU9" s="208"/>
      <c r="BV9" s="208"/>
      <c r="BW9" s="208"/>
      <c r="BX9" s="208"/>
      <c r="BY9" s="213"/>
      <c r="BZ9" s="214"/>
      <c r="CA9" s="200"/>
      <c r="CB9" s="201"/>
      <c r="CC9" s="201"/>
      <c r="CD9" s="201"/>
      <c r="CE9" s="453"/>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422"/>
      <c r="DG9" s="414"/>
      <c r="DH9" s="415"/>
      <c r="DI9" s="416"/>
      <c r="DJ9" s="416"/>
      <c r="DK9" s="416"/>
      <c r="DL9" s="416"/>
      <c r="DM9" s="416"/>
      <c r="DN9" s="417"/>
    </row>
    <row r="10" spans="1:118" ht="6" customHeight="1">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E10" s="50"/>
      <c r="BF10" s="219"/>
      <c r="BG10" s="220"/>
      <c r="BH10" s="220"/>
      <c r="BI10" s="220"/>
      <c r="BJ10" s="224"/>
      <c r="BK10" s="224"/>
      <c r="BL10" s="224"/>
      <c r="BM10" s="224"/>
      <c r="BN10" s="224"/>
      <c r="BO10" s="207"/>
      <c r="BP10" s="208"/>
      <c r="BQ10" s="208"/>
      <c r="BR10" s="208"/>
      <c r="BS10" s="208"/>
      <c r="BT10" s="208"/>
      <c r="BU10" s="208"/>
      <c r="BV10" s="208"/>
      <c r="BW10" s="208"/>
      <c r="BX10" s="208"/>
      <c r="BY10" s="213"/>
      <c r="BZ10" s="214"/>
      <c r="CA10" s="200"/>
      <c r="CB10" s="201"/>
      <c r="CC10" s="201"/>
      <c r="CD10" s="201"/>
      <c r="CE10" s="453"/>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422"/>
      <c r="DG10" s="414"/>
      <c r="DH10" s="415"/>
      <c r="DI10" s="416"/>
      <c r="DJ10" s="416"/>
      <c r="DK10" s="416"/>
      <c r="DL10" s="416"/>
      <c r="DM10" s="416"/>
      <c r="DN10" s="417"/>
    </row>
    <row r="11" spans="1:118" ht="6" customHeight="1">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E11" s="50"/>
      <c r="BF11" s="219"/>
      <c r="BG11" s="220"/>
      <c r="BH11" s="220"/>
      <c r="BI11" s="220"/>
      <c r="BJ11" s="224"/>
      <c r="BK11" s="224"/>
      <c r="BL11" s="224"/>
      <c r="BM11" s="224"/>
      <c r="BN11" s="224"/>
      <c r="BO11" s="207"/>
      <c r="BP11" s="208"/>
      <c r="BQ11" s="208"/>
      <c r="BR11" s="208"/>
      <c r="BS11" s="208"/>
      <c r="BT11" s="208"/>
      <c r="BU11" s="208"/>
      <c r="BV11" s="208"/>
      <c r="BW11" s="208"/>
      <c r="BX11" s="208"/>
      <c r="BY11" s="213"/>
      <c r="BZ11" s="214"/>
      <c r="CA11" s="200"/>
      <c r="CB11" s="201"/>
      <c r="CC11" s="201"/>
      <c r="CD11" s="201"/>
      <c r="CE11" s="453"/>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422"/>
      <c r="DG11" s="414"/>
      <c r="DH11" s="415"/>
      <c r="DI11" s="416"/>
      <c r="DJ11" s="416"/>
      <c r="DK11" s="416"/>
      <c r="DL11" s="416"/>
      <c r="DM11" s="416"/>
      <c r="DN11" s="417"/>
    </row>
    <row r="12" spans="1:118" ht="6" customHeight="1">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E12" s="50"/>
      <c r="BF12" s="219"/>
      <c r="BG12" s="220"/>
      <c r="BH12" s="220"/>
      <c r="BI12" s="220"/>
      <c r="BJ12" s="224"/>
      <c r="BK12" s="224"/>
      <c r="BL12" s="224"/>
      <c r="BM12" s="224"/>
      <c r="BN12" s="224"/>
      <c r="BO12" s="207"/>
      <c r="BP12" s="208"/>
      <c r="BQ12" s="208"/>
      <c r="BR12" s="208"/>
      <c r="BS12" s="208"/>
      <c r="BT12" s="208"/>
      <c r="BU12" s="208"/>
      <c r="BV12" s="208"/>
      <c r="BW12" s="208"/>
      <c r="BX12" s="208"/>
      <c r="BY12" s="213"/>
      <c r="BZ12" s="214"/>
      <c r="CA12" s="200"/>
      <c r="CB12" s="201"/>
      <c r="CC12" s="201"/>
      <c r="CD12" s="201"/>
      <c r="CE12" s="453"/>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422"/>
      <c r="DG12" s="414"/>
      <c r="DH12" s="415"/>
      <c r="DI12" s="416"/>
      <c r="DJ12" s="416"/>
      <c r="DK12" s="416"/>
      <c r="DL12" s="416"/>
      <c r="DM12" s="416"/>
      <c r="DN12" s="417"/>
    </row>
    <row r="13" spans="1:118" ht="6" customHeight="1">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E13" s="50"/>
      <c r="BF13" s="219"/>
      <c r="BG13" s="220"/>
      <c r="BH13" s="220"/>
      <c r="BI13" s="220"/>
      <c r="BJ13" s="224"/>
      <c r="BK13" s="224"/>
      <c r="BL13" s="224"/>
      <c r="BM13" s="224"/>
      <c r="BN13" s="224"/>
      <c r="BO13" s="207"/>
      <c r="BP13" s="208"/>
      <c r="BQ13" s="208"/>
      <c r="BR13" s="208"/>
      <c r="BS13" s="208"/>
      <c r="BT13" s="208"/>
      <c r="BU13" s="208"/>
      <c r="BV13" s="208"/>
      <c r="BW13" s="208"/>
      <c r="BX13" s="208"/>
      <c r="BY13" s="213"/>
      <c r="BZ13" s="214"/>
      <c r="CA13" s="200"/>
      <c r="CB13" s="201"/>
      <c r="CC13" s="201"/>
      <c r="CD13" s="201"/>
      <c r="CE13" s="453"/>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422"/>
      <c r="DG13" s="414"/>
      <c r="DH13" s="415"/>
      <c r="DI13" s="416"/>
      <c r="DJ13" s="416"/>
      <c r="DK13" s="416"/>
      <c r="DL13" s="416"/>
      <c r="DM13" s="416"/>
      <c r="DN13" s="417"/>
    </row>
    <row r="14" spans="1:118" s="16" customFormat="1" ht="6" customHeight="1">
      <c r="A14" s="37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11"/>
      <c r="BE14" s="50"/>
      <c r="BF14" s="219"/>
      <c r="BG14" s="220"/>
      <c r="BH14" s="220"/>
      <c r="BI14" s="220"/>
      <c r="BJ14" s="224"/>
      <c r="BK14" s="224"/>
      <c r="BL14" s="224"/>
      <c r="BM14" s="224"/>
      <c r="BN14" s="224"/>
      <c r="BO14" s="207"/>
      <c r="BP14" s="208"/>
      <c r="BQ14" s="208"/>
      <c r="BR14" s="208"/>
      <c r="BS14" s="208"/>
      <c r="BT14" s="208"/>
      <c r="BU14" s="208"/>
      <c r="BV14" s="208"/>
      <c r="BW14" s="208"/>
      <c r="BX14" s="208"/>
      <c r="BY14" s="213"/>
      <c r="BZ14" s="214"/>
      <c r="CA14" s="200"/>
      <c r="CB14" s="201"/>
      <c r="CC14" s="201"/>
      <c r="CD14" s="201"/>
      <c r="CE14" s="453"/>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422"/>
      <c r="DG14" s="414"/>
      <c r="DH14" s="415"/>
      <c r="DI14" s="416"/>
      <c r="DJ14" s="416"/>
      <c r="DK14" s="416"/>
      <c r="DL14" s="416"/>
      <c r="DM14" s="416"/>
      <c r="DN14" s="417"/>
    </row>
    <row r="15" spans="1:118" s="16" customFormat="1" ht="6" customHeight="1" thickBot="1">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11"/>
      <c r="BE15" s="50"/>
      <c r="BF15" s="221"/>
      <c r="BG15" s="222"/>
      <c r="BH15" s="222"/>
      <c r="BI15" s="222"/>
      <c r="BJ15" s="225"/>
      <c r="BK15" s="225"/>
      <c r="BL15" s="225"/>
      <c r="BM15" s="225"/>
      <c r="BN15" s="225"/>
      <c r="BO15" s="209"/>
      <c r="BP15" s="210"/>
      <c r="BQ15" s="210"/>
      <c r="BR15" s="210"/>
      <c r="BS15" s="210"/>
      <c r="BT15" s="210"/>
      <c r="BU15" s="210"/>
      <c r="BV15" s="210"/>
      <c r="BW15" s="210"/>
      <c r="BX15" s="210"/>
      <c r="BY15" s="215"/>
      <c r="BZ15" s="216"/>
      <c r="CA15" s="203"/>
      <c r="CB15" s="204"/>
      <c r="CC15" s="204"/>
      <c r="CD15" s="204"/>
      <c r="CE15" s="453"/>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422"/>
      <c r="DG15" s="414"/>
      <c r="DH15" s="415"/>
      <c r="DI15" s="416"/>
      <c r="DJ15" s="416"/>
      <c r="DK15" s="416"/>
      <c r="DL15" s="416"/>
      <c r="DM15" s="416"/>
      <c r="DN15" s="417"/>
    </row>
    <row r="16" spans="1:118" s="16" customFormat="1" ht="6" customHeight="1" thickTop="1">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11"/>
      <c r="BE16" s="50"/>
      <c r="BF16" s="155" t="s">
        <v>100</v>
      </c>
      <c r="BG16" s="156"/>
      <c r="BH16" s="156"/>
      <c r="BI16" s="153"/>
      <c r="BJ16" s="157" t="s">
        <v>101</v>
      </c>
      <c r="BK16" s="175"/>
      <c r="BL16" s="175"/>
      <c r="BM16" s="175"/>
      <c r="BN16" s="175"/>
      <c r="BO16" s="173">
        <f>'基本シート'!K22</f>
        <v>1</v>
      </c>
      <c r="BP16" s="173"/>
      <c r="BQ16" s="173"/>
      <c r="BR16" s="173"/>
      <c r="BS16" s="173">
        <f>'基本シート'!K23</f>
        <v>2</v>
      </c>
      <c r="BT16" s="173"/>
      <c r="BU16" s="173"/>
      <c r="BV16" s="173"/>
      <c r="BW16" s="173">
        <f>'基本シート'!K24</f>
      </c>
      <c r="BX16" s="173"/>
      <c r="BY16" s="154"/>
      <c r="BZ16" s="154"/>
      <c r="CA16" s="232">
        <f>'基本シート'!K29</f>
        <v>8</v>
      </c>
      <c r="CB16" s="233"/>
      <c r="CC16" s="234"/>
      <c r="CD16" s="234"/>
      <c r="CE16" s="235">
        <f>'基本シート'!K$30</f>
        <v>3</v>
      </c>
      <c r="CF16" s="173"/>
      <c r="CG16" s="173"/>
      <c r="CH16" s="154"/>
      <c r="CI16" s="173">
        <f>'基本シート'!$K31</f>
        <v>1</v>
      </c>
      <c r="CJ16" s="173"/>
      <c r="CK16" s="173"/>
      <c r="CL16" s="173"/>
      <c r="CM16" s="173">
        <f>'基本シート'!$K32</f>
        <v>0</v>
      </c>
      <c r="CN16" s="173"/>
      <c r="CO16" s="173"/>
      <c r="CP16" s="173"/>
      <c r="CQ16" s="173">
        <f>'基本シート'!$K33</f>
        <v>0</v>
      </c>
      <c r="CR16" s="173"/>
      <c r="CS16" s="173"/>
      <c r="CT16" s="173"/>
      <c r="CU16" s="173">
        <f>'基本シート'!$K34</f>
        <v>0</v>
      </c>
      <c r="CV16" s="173"/>
      <c r="CW16" s="173"/>
      <c r="CX16" s="173"/>
      <c r="CY16" s="173">
        <f>'基本シート'!$K35</f>
        <v>0</v>
      </c>
      <c r="CZ16" s="173"/>
      <c r="DA16" s="173"/>
      <c r="DB16" s="173"/>
      <c r="DC16" s="173">
        <f>SUM('基本シート'!K$36:L$41)</f>
        <v>0</v>
      </c>
      <c r="DD16" s="173"/>
      <c r="DE16" s="173"/>
      <c r="DF16" s="154"/>
      <c r="DG16" s="515" t="s">
        <v>146</v>
      </c>
      <c r="DH16" s="516"/>
      <c r="DI16" s="517"/>
      <c r="DJ16" s="517"/>
      <c r="DK16" s="418">
        <f>'基本シート'!K$42</f>
        <v>12</v>
      </c>
      <c r="DL16" s="418"/>
      <c r="DM16" s="418"/>
      <c r="DN16" s="419"/>
    </row>
    <row r="17" spans="1:118" s="16" customFormat="1" ht="6" customHeight="1">
      <c r="A17" s="375"/>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11"/>
      <c r="BE17" s="51"/>
      <c r="BF17" s="155"/>
      <c r="BG17" s="156"/>
      <c r="BH17" s="156"/>
      <c r="BI17" s="153"/>
      <c r="BJ17" s="158"/>
      <c r="BK17" s="178"/>
      <c r="BL17" s="178"/>
      <c r="BM17" s="178"/>
      <c r="BN17" s="178"/>
      <c r="BO17" s="173"/>
      <c r="BP17" s="173"/>
      <c r="BQ17" s="173"/>
      <c r="BR17" s="173"/>
      <c r="BS17" s="173"/>
      <c r="BT17" s="173"/>
      <c r="BU17" s="173"/>
      <c r="BV17" s="173"/>
      <c r="BW17" s="173"/>
      <c r="BX17" s="173"/>
      <c r="BY17" s="154"/>
      <c r="BZ17" s="154"/>
      <c r="CA17" s="235"/>
      <c r="CB17" s="173"/>
      <c r="CC17" s="154"/>
      <c r="CD17" s="154"/>
      <c r="CE17" s="235"/>
      <c r="CF17" s="173"/>
      <c r="CG17" s="173"/>
      <c r="CH17" s="154"/>
      <c r="CI17" s="173"/>
      <c r="CJ17" s="173"/>
      <c r="CK17" s="173"/>
      <c r="CL17" s="173"/>
      <c r="CM17" s="173"/>
      <c r="CN17" s="173"/>
      <c r="CO17" s="173"/>
      <c r="CP17" s="173"/>
      <c r="CQ17" s="173"/>
      <c r="CR17" s="173"/>
      <c r="CS17" s="173"/>
      <c r="CT17" s="173"/>
      <c r="CU17" s="173"/>
      <c r="CV17" s="173"/>
      <c r="CW17" s="173"/>
      <c r="CX17" s="173"/>
      <c r="CY17" s="173"/>
      <c r="CZ17" s="173"/>
      <c r="DA17" s="173"/>
      <c r="DB17" s="173"/>
      <c r="DC17" s="173"/>
      <c r="DD17" s="173"/>
      <c r="DE17" s="173"/>
      <c r="DF17" s="154"/>
      <c r="DG17" s="518"/>
      <c r="DH17" s="519"/>
      <c r="DI17" s="517"/>
      <c r="DJ17" s="517"/>
      <c r="DK17" s="418"/>
      <c r="DL17" s="418"/>
      <c r="DM17" s="418"/>
      <c r="DN17" s="419"/>
    </row>
    <row r="18" spans="1:118" s="16" customFormat="1" ht="6" customHeight="1">
      <c r="A18" s="375"/>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11"/>
      <c r="BE18" s="51"/>
      <c r="BF18" s="155"/>
      <c r="BG18" s="156"/>
      <c r="BH18" s="156"/>
      <c r="BI18" s="153"/>
      <c r="BJ18" s="158">
        <f>'基本シート'!K21</f>
        <v>5</v>
      </c>
      <c r="BK18" s="178"/>
      <c r="BL18" s="178"/>
      <c r="BM18" s="178"/>
      <c r="BN18" s="178"/>
      <c r="BO18" s="173"/>
      <c r="BP18" s="173"/>
      <c r="BQ18" s="173"/>
      <c r="BR18" s="173"/>
      <c r="BS18" s="173"/>
      <c r="BT18" s="173"/>
      <c r="BU18" s="173"/>
      <c r="BV18" s="173"/>
      <c r="BW18" s="173"/>
      <c r="BX18" s="173"/>
      <c r="BY18" s="154"/>
      <c r="BZ18" s="154"/>
      <c r="CA18" s="235"/>
      <c r="CB18" s="173"/>
      <c r="CC18" s="154"/>
      <c r="CD18" s="154"/>
      <c r="CE18" s="235"/>
      <c r="CF18" s="173"/>
      <c r="CG18" s="173"/>
      <c r="CH18" s="154"/>
      <c r="CI18" s="173"/>
      <c r="CJ18" s="173"/>
      <c r="CK18" s="173"/>
      <c r="CL18" s="173"/>
      <c r="CM18" s="173"/>
      <c r="CN18" s="173"/>
      <c r="CO18" s="173"/>
      <c r="CP18" s="173"/>
      <c r="CQ18" s="173"/>
      <c r="CR18" s="173"/>
      <c r="CS18" s="173"/>
      <c r="CT18" s="173"/>
      <c r="CU18" s="173"/>
      <c r="CV18" s="173"/>
      <c r="CW18" s="173"/>
      <c r="CX18" s="173"/>
      <c r="CY18" s="173"/>
      <c r="CZ18" s="173"/>
      <c r="DA18" s="173"/>
      <c r="DB18" s="173"/>
      <c r="DC18" s="173"/>
      <c r="DD18" s="173"/>
      <c r="DE18" s="173"/>
      <c r="DF18" s="154"/>
      <c r="DG18" s="518"/>
      <c r="DH18" s="519"/>
      <c r="DI18" s="517"/>
      <c r="DJ18" s="517"/>
      <c r="DK18" s="418"/>
      <c r="DL18" s="418"/>
      <c r="DM18" s="418"/>
      <c r="DN18" s="419"/>
    </row>
    <row r="19" spans="1:118" s="16" customFormat="1" ht="6" customHeight="1">
      <c r="A19" s="375"/>
      <c r="B19" s="375"/>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11"/>
      <c r="BE19" s="51"/>
      <c r="BF19" s="155"/>
      <c r="BG19" s="156"/>
      <c r="BH19" s="156"/>
      <c r="BI19" s="153"/>
      <c r="BJ19" s="158"/>
      <c r="BK19" s="178"/>
      <c r="BL19" s="178"/>
      <c r="BM19" s="178"/>
      <c r="BN19" s="178"/>
      <c r="BO19" s="173"/>
      <c r="BP19" s="173"/>
      <c r="BQ19" s="173"/>
      <c r="BR19" s="173"/>
      <c r="BS19" s="173"/>
      <c r="BT19" s="173"/>
      <c r="BU19" s="173"/>
      <c r="BV19" s="173"/>
      <c r="BW19" s="173"/>
      <c r="BX19" s="173"/>
      <c r="BY19" s="154"/>
      <c r="BZ19" s="154"/>
      <c r="CA19" s="235"/>
      <c r="CB19" s="173"/>
      <c r="CC19" s="154"/>
      <c r="CD19" s="154"/>
      <c r="CE19" s="235"/>
      <c r="CF19" s="173"/>
      <c r="CG19" s="173"/>
      <c r="CH19" s="154"/>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54"/>
      <c r="DG19" s="518"/>
      <c r="DH19" s="519"/>
      <c r="DI19" s="517"/>
      <c r="DJ19" s="517"/>
      <c r="DK19" s="418"/>
      <c r="DL19" s="418"/>
      <c r="DM19" s="418"/>
      <c r="DN19" s="419"/>
    </row>
    <row r="20" spans="1:118" s="16" customFormat="1" ht="6" customHeight="1">
      <c r="A20" s="375"/>
      <c r="B20" s="375"/>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375"/>
      <c r="BC20" s="375"/>
      <c r="BD20" s="11"/>
      <c r="BE20" s="51"/>
      <c r="BF20" s="155" t="s">
        <v>102</v>
      </c>
      <c r="BG20" s="156"/>
      <c r="BH20" s="156"/>
      <c r="BI20" s="153"/>
      <c r="BJ20" s="157" t="s">
        <v>103</v>
      </c>
      <c r="BK20" s="175"/>
      <c r="BL20" s="175"/>
      <c r="BM20" s="175"/>
      <c r="BN20" s="175"/>
      <c r="BO20" s="173">
        <f>'基本シート'!M22</f>
        <v>0</v>
      </c>
      <c r="BP20" s="173"/>
      <c r="BQ20" s="173"/>
      <c r="BR20" s="173"/>
      <c r="BS20" s="173">
        <f>'基本シート'!M23</f>
        <v>2</v>
      </c>
      <c r="BT20" s="173"/>
      <c r="BU20" s="173"/>
      <c r="BV20" s="173"/>
      <c r="BW20" s="173">
        <f>'基本シート'!M24</f>
      </c>
      <c r="BX20" s="173"/>
      <c r="BY20" s="154"/>
      <c r="BZ20" s="154"/>
      <c r="CA20" s="174">
        <f>'基本シート'!M29</f>
        <v>7</v>
      </c>
      <c r="CB20" s="175"/>
      <c r="CC20" s="175"/>
      <c r="CD20" s="176"/>
      <c r="CE20" s="235">
        <f>'基本シート'!M$30</f>
        <v>1</v>
      </c>
      <c r="CF20" s="173"/>
      <c r="CG20" s="173"/>
      <c r="CH20" s="173"/>
      <c r="CI20" s="173">
        <f>'基本シート'!$M31</f>
        <v>0</v>
      </c>
      <c r="CJ20" s="173"/>
      <c r="CK20" s="173"/>
      <c r="CL20" s="173"/>
      <c r="CM20" s="173">
        <f>'基本シート'!$M32</f>
        <v>0</v>
      </c>
      <c r="CN20" s="173"/>
      <c r="CO20" s="173"/>
      <c r="CP20" s="173"/>
      <c r="CQ20" s="173">
        <f>'基本シート'!$M33</f>
        <v>0</v>
      </c>
      <c r="CR20" s="173"/>
      <c r="CS20" s="173"/>
      <c r="CT20" s="173"/>
      <c r="CU20" s="173">
        <f>'基本シート'!$M34</f>
        <v>0</v>
      </c>
      <c r="CV20" s="173"/>
      <c r="CW20" s="173"/>
      <c r="CX20" s="173"/>
      <c r="CY20" s="173">
        <f>'基本シート'!$M35</f>
        <v>1</v>
      </c>
      <c r="CZ20" s="173"/>
      <c r="DA20" s="173"/>
      <c r="DB20" s="173"/>
      <c r="DC20" s="173">
        <f>SUM('基本シート'!M$36:N$41)</f>
        <v>0</v>
      </c>
      <c r="DD20" s="173"/>
      <c r="DE20" s="173"/>
      <c r="DF20" s="154"/>
      <c r="DG20" s="515" t="s">
        <v>147</v>
      </c>
      <c r="DH20" s="516"/>
      <c r="DI20" s="517"/>
      <c r="DJ20" s="517"/>
      <c r="DK20" s="418">
        <f>'基本シート'!M$42</f>
        <v>9</v>
      </c>
      <c r="DL20" s="418"/>
      <c r="DM20" s="418"/>
      <c r="DN20" s="419"/>
    </row>
    <row r="21" spans="1:118" s="16" customFormat="1" ht="6" customHeight="1">
      <c r="A21" s="375"/>
      <c r="B21" s="375"/>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11"/>
      <c r="BE21" s="51"/>
      <c r="BF21" s="155"/>
      <c r="BG21" s="156"/>
      <c r="BH21" s="156"/>
      <c r="BI21" s="153"/>
      <c r="BJ21" s="158"/>
      <c r="BK21" s="178"/>
      <c r="BL21" s="178"/>
      <c r="BM21" s="178"/>
      <c r="BN21" s="178"/>
      <c r="BO21" s="173"/>
      <c r="BP21" s="173"/>
      <c r="BQ21" s="173"/>
      <c r="BR21" s="173"/>
      <c r="BS21" s="173"/>
      <c r="BT21" s="173"/>
      <c r="BU21" s="173"/>
      <c r="BV21" s="173"/>
      <c r="BW21" s="173"/>
      <c r="BX21" s="173"/>
      <c r="BY21" s="154"/>
      <c r="BZ21" s="154"/>
      <c r="CA21" s="177"/>
      <c r="CB21" s="178"/>
      <c r="CC21" s="178"/>
      <c r="CD21" s="179"/>
      <c r="CE21" s="235"/>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73"/>
      <c r="DC21" s="173"/>
      <c r="DD21" s="173"/>
      <c r="DE21" s="173"/>
      <c r="DF21" s="154"/>
      <c r="DG21" s="518"/>
      <c r="DH21" s="519"/>
      <c r="DI21" s="517"/>
      <c r="DJ21" s="517"/>
      <c r="DK21" s="418"/>
      <c r="DL21" s="418"/>
      <c r="DM21" s="418"/>
      <c r="DN21" s="419"/>
    </row>
    <row r="22" spans="1:118" s="16" customFormat="1" ht="6" customHeight="1">
      <c r="A22" s="375"/>
      <c r="B22" s="375"/>
      <c r="C22" s="375"/>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11"/>
      <c r="BE22" s="51"/>
      <c r="BF22" s="155"/>
      <c r="BG22" s="156"/>
      <c r="BH22" s="156"/>
      <c r="BI22" s="153"/>
      <c r="BJ22" s="158">
        <f>'基本シート'!M21</f>
        <v>5</v>
      </c>
      <c r="BK22" s="178"/>
      <c r="BL22" s="178"/>
      <c r="BM22" s="178"/>
      <c r="BN22" s="178"/>
      <c r="BO22" s="173"/>
      <c r="BP22" s="173"/>
      <c r="BQ22" s="173"/>
      <c r="BR22" s="173"/>
      <c r="BS22" s="173"/>
      <c r="BT22" s="173"/>
      <c r="BU22" s="173"/>
      <c r="BV22" s="173"/>
      <c r="BW22" s="173"/>
      <c r="BX22" s="173"/>
      <c r="BY22" s="154"/>
      <c r="BZ22" s="154"/>
      <c r="CA22" s="177"/>
      <c r="CB22" s="178"/>
      <c r="CC22" s="178"/>
      <c r="CD22" s="179"/>
      <c r="CE22" s="235"/>
      <c r="CF22" s="173"/>
      <c r="CG22" s="173"/>
      <c r="CH22" s="173"/>
      <c r="CI22" s="173"/>
      <c r="CJ22" s="173"/>
      <c r="CK22" s="173"/>
      <c r="CL22" s="173"/>
      <c r="CM22" s="173"/>
      <c r="CN22" s="173"/>
      <c r="CO22" s="173"/>
      <c r="CP22" s="173"/>
      <c r="CQ22" s="173"/>
      <c r="CR22" s="173"/>
      <c r="CS22" s="173"/>
      <c r="CT22" s="173"/>
      <c r="CU22" s="173"/>
      <c r="CV22" s="173"/>
      <c r="CW22" s="173"/>
      <c r="CX22" s="173"/>
      <c r="CY22" s="173"/>
      <c r="CZ22" s="173"/>
      <c r="DA22" s="173"/>
      <c r="DB22" s="173"/>
      <c r="DC22" s="173"/>
      <c r="DD22" s="173"/>
      <c r="DE22" s="173"/>
      <c r="DF22" s="154"/>
      <c r="DG22" s="518"/>
      <c r="DH22" s="519"/>
      <c r="DI22" s="517"/>
      <c r="DJ22" s="517"/>
      <c r="DK22" s="418"/>
      <c r="DL22" s="418"/>
      <c r="DM22" s="418"/>
      <c r="DN22" s="419"/>
    </row>
    <row r="23" spans="1:118" s="16" customFormat="1" ht="6" customHeight="1">
      <c r="A23" s="375"/>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11"/>
      <c r="BE23" s="51"/>
      <c r="BF23" s="155"/>
      <c r="BG23" s="156"/>
      <c r="BH23" s="156"/>
      <c r="BI23" s="153"/>
      <c r="BJ23" s="158"/>
      <c r="BK23" s="178"/>
      <c r="BL23" s="178"/>
      <c r="BM23" s="178"/>
      <c r="BN23" s="178"/>
      <c r="BO23" s="173"/>
      <c r="BP23" s="173"/>
      <c r="BQ23" s="173"/>
      <c r="BR23" s="173"/>
      <c r="BS23" s="173"/>
      <c r="BT23" s="173"/>
      <c r="BU23" s="173"/>
      <c r="BV23" s="173"/>
      <c r="BW23" s="173"/>
      <c r="BX23" s="173"/>
      <c r="BY23" s="154"/>
      <c r="BZ23" s="154"/>
      <c r="CA23" s="180"/>
      <c r="CB23" s="181"/>
      <c r="CC23" s="181"/>
      <c r="CD23" s="182"/>
      <c r="CE23" s="235"/>
      <c r="CF23" s="173"/>
      <c r="CG23" s="173"/>
      <c r="CH23" s="173"/>
      <c r="CI23" s="173"/>
      <c r="CJ23" s="173"/>
      <c r="CK23" s="173"/>
      <c r="CL23" s="173"/>
      <c r="CM23" s="173"/>
      <c r="CN23" s="173"/>
      <c r="CO23" s="173"/>
      <c r="CP23" s="173"/>
      <c r="CQ23" s="173"/>
      <c r="CR23" s="173"/>
      <c r="CS23" s="173"/>
      <c r="CT23" s="173"/>
      <c r="CU23" s="173"/>
      <c r="CV23" s="173"/>
      <c r="CW23" s="173"/>
      <c r="CX23" s="173"/>
      <c r="CY23" s="173"/>
      <c r="CZ23" s="173"/>
      <c r="DA23" s="173"/>
      <c r="DB23" s="173"/>
      <c r="DC23" s="173"/>
      <c r="DD23" s="173"/>
      <c r="DE23" s="173"/>
      <c r="DF23" s="154"/>
      <c r="DG23" s="518"/>
      <c r="DH23" s="519"/>
      <c r="DI23" s="517"/>
      <c r="DJ23" s="517"/>
      <c r="DK23" s="418"/>
      <c r="DL23" s="418"/>
      <c r="DM23" s="418"/>
      <c r="DN23" s="419"/>
    </row>
    <row r="24" spans="1:118" s="16" customFormat="1" ht="6" customHeight="1">
      <c r="A24" s="375"/>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11"/>
      <c r="BE24" s="51"/>
      <c r="BF24" s="155" t="s">
        <v>230</v>
      </c>
      <c r="BG24" s="156"/>
      <c r="BH24" s="156"/>
      <c r="BI24" s="153"/>
      <c r="BJ24" s="157" t="s">
        <v>104</v>
      </c>
      <c r="BK24" s="175"/>
      <c r="BL24" s="175"/>
      <c r="BM24" s="175"/>
      <c r="BN24" s="175"/>
      <c r="BO24" s="173">
        <f>'基本シート'!O22</f>
        <v>1</v>
      </c>
      <c r="BP24" s="173"/>
      <c r="BQ24" s="173"/>
      <c r="BR24" s="173"/>
      <c r="BS24" s="173">
        <f>'基本シート'!O23</f>
        <v>1</v>
      </c>
      <c r="BT24" s="173"/>
      <c r="BU24" s="173"/>
      <c r="BV24" s="173"/>
      <c r="BW24" s="173">
        <f>'基本シート'!O24</f>
      </c>
      <c r="BX24" s="173"/>
      <c r="BY24" s="154"/>
      <c r="BZ24" s="154"/>
      <c r="CA24" s="174">
        <f>'基本シート'!O29</f>
        <v>6</v>
      </c>
      <c r="CB24" s="175"/>
      <c r="CC24" s="175"/>
      <c r="CD24" s="176"/>
      <c r="CE24" s="235">
        <f>'基本シート'!O$30</f>
        <v>-3</v>
      </c>
      <c r="CF24" s="173"/>
      <c r="CG24" s="173"/>
      <c r="CH24" s="173"/>
      <c r="CI24" s="173">
        <f>'基本シート'!$O31</f>
        <v>0</v>
      </c>
      <c r="CJ24" s="173"/>
      <c r="CK24" s="173"/>
      <c r="CL24" s="173"/>
      <c r="CM24" s="173">
        <f>'基本シート'!$O32</f>
        <v>0</v>
      </c>
      <c r="CN24" s="173"/>
      <c r="CO24" s="173"/>
      <c r="CP24" s="173"/>
      <c r="CQ24" s="173">
        <f>'基本シート'!$O33</f>
        <v>0</v>
      </c>
      <c r="CR24" s="173"/>
      <c r="CS24" s="173"/>
      <c r="CT24" s="173"/>
      <c r="CU24" s="173">
        <f>'基本シート'!$O34</f>
        <v>0</v>
      </c>
      <c r="CV24" s="173"/>
      <c r="CW24" s="173"/>
      <c r="CX24" s="173"/>
      <c r="CY24" s="173">
        <f>'基本シート'!$O35</f>
        <v>0</v>
      </c>
      <c r="CZ24" s="173"/>
      <c r="DA24" s="173"/>
      <c r="DB24" s="173"/>
      <c r="DC24" s="173">
        <f>SUM('基本シート'!O$36:P$41)</f>
        <v>0</v>
      </c>
      <c r="DD24" s="173"/>
      <c r="DE24" s="173"/>
      <c r="DF24" s="154"/>
      <c r="DG24" s="515" t="s">
        <v>484</v>
      </c>
      <c r="DH24" s="516"/>
      <c r="DI24" s="517"/>
      <c r="DJ24" s="517"/>
      <c r="DK24" s="418">
        <f>'基本シート'!O$42</f>
        <v>3</v>
      </c>
      <c r="DL24" s="418"/>
      <c r="DM24" s="418"/>
      <c r="DN24" s="419"/>
    </row>
    <row r="25" spans="1:118" s="16" customFormat="1" ht="6" customHeight="1">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11"/>
      <c r="BE25" s="51"/>
      <c r="BF25" s="155"/>
      <c r="BG25" s="156"/>
      <c r="BH25" s="156"/>
      <c r="BI25" s="153"/>
      <c r="BJ25" s="158"/>
      <c r="BK25" s="178"/>
      <c r="BL25" s="178"/>
      <c r="BM25" s="178"/>
      <c r="BN25" s="178"/>
      <c r="BO25" s="173"/>
      <c r="BP25" s="173"/>
      <c r="BQ25" s="173"/>
      <c r="BR25" s="173"/>
      <c r="BS25" s="173"/>
      <c r="BT25" s="173"/>
      <c r="BU25" s="173"/>
      <c r="BV25" s="173"/>
      <c r="BW25" s="173"/>
      <c r="BX25" s="173"/>
      <c r="BY25" s="154"/>
      <c r="BZ25" s="154"/>
      <c r="CA25" s="177"/>
      <c r="CB25" s="178"/>
      <c r="CC25" s="178"/>
      <c r="CD25" s="179"/>
      <c r="CE25" s="235"/>
      <c r="CF25" s="173"/>
      <c r="CG25" s="173"/>
      <c r="CH25" s="173"/>
      <c r="CI25" s="173"/>
      <c r="CJ25" s="173"/>
      <c r="CK25" s="173"/>
      <c r="CL25" s="173"/>
      <c r="CM25" s="173"/>
      <c r="CN25" s="173"/>
      <c r="CO25" s="173"/>
      <c r="CP25" s="173"/>
      <c r="CQ25" s="173"/>
      <c r="CR25" s="173"/>
      <c r="CS25" s="173"/>
      <c r="CT25" s="173"/>
      <c r="CU25" s="173"/>
      <c r="CV25" s="173"/>
      <c r="CW25" s="173"/>
      <c r="CX25" s="173"/>
      <c r="CY25" s="173"/>
      <c r="CZ25" s="173"/>
      <c r="DA25" s="173"/>
      <c r="DB25" s="173"/>
      <c r="DC25" s="173"/>
      <c r="DD25" s="173"/>
      <c r="DE25" s="173"/>
      <c r="DF25" s="154"/>
      <c r="DG25" s="518"/>
      <c r="DH25" s="519"/>
      <c r="DI25" s="517"/>
      <c r="DJ25" s="517"/>
      <c r="DK25" s="418"/>
      <c r="DL25" s="418"/>
      <c r="DM25" s="418"/>
      <c r="DN25" s="419"/>
    </row>
    <row r="26" spans="1:118" s="16" customFormat="1" ht="6"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51"/>
      <c r="BF26" s="155"/>
      <c r="BG26" s="156"/>
      <c r="BH26" s="156"/>
      <c r="BI26" s="153"/>
      <c r="BJ26" s="158">
        <f>'基本シート'!O21</f>
        <v>4</v>
      </c>
      <c r="BK26" s="178"/>
      <c r="BL26" s="178"/>
      <c r="BM26" s="178"/>
      <c r="BN26" s="178"/>
      <c r="BO26" s="173"/>
      <c r="BP26" s="173"/>
      <c r="BQ26" s="173"/>
      <c r="BR26" s="173"/>
      <c r="BS26" s="173"/>
      <c r="BT26" s="173"/>
      <c r="BU26" s="173"/>
      <c r="BV26" s="173"/>
      <c r="BW26" s="173"/>
      <c r="BX26" s="173"/>
      <c r="BY26" s="154"/>
      <c r="BZ26" s="154"/>
      <c r="CA26" s="177"/>
      <c r="CB26" s="178"/>
      <c r="CC26" s="178"/>
      <c r="CD26" s="179"/>
      <c r="CE26" s="235"/>
      <c r="CF26" s="173"/>
      <c r="CG26" s="173"/>
      <c r="CH26" s="173"/>
      <c r="CI26" s="173"/>
      <c r="CJ26" s="173"/>
      <c r="CK26" s="173"/>
      <c r="CL26" s="173"/>
      <c r="CM26" s="173"/>
      <c r="CN26" s="173"/>
      <c r="CO26" s="173"/>
      <c r="CP26" s="173"/>
      <c r="CQ26" s="173"/>
      <c r="CR26" s="173"/>
      <c r="CS26" s="173"/>
      <c r="CT26" s="173"/>
      <c r="CU26" s="173"/>
      <c r="CV26" s="173"/>
      <c r="CW26" s="173"/>
      <c r="CX26" s="173"/>
      <c r="CY26" s="173"/>
      <c r="CZ26" s="173"/>
      <c r="DA26" s="173"/>
      <c r="DB26" s="173"/>
      <c r="DC26" s="173"/>
      <c r="DD26" s="173"/>
      <c r="DE26" s="173"/>
      <c r="DF26" s="154"/>
      <c r="DG26" s="518"/>
      <c r="DH26" s="519"/>
      <c r="DI26" s="517"/>
      <c r="DJ26" s="517"/>
      <c r="DK26" s="418"/>
      <c r="DL26" s="418"/>
      <c r="DM26" s="418"/>
      <c r="DN26" s="419"/>
    </row>
    <row r="27" spans="1:118" s="16" customFormat="1" ht="6" customHeight="1">
      <c r="A27" s="11"/>
      <c r="B27" s="11"/>
      <c r="C27" s="400" t="s">
        <v>41</v>
      </c>
      <c r="D27" s="400"/>
      <c r="E27" s="400"/>
      <c r="F27" s="400"/>
      <c r="G27" s="400"/>
      <c r="H27" s="400"/>
      <c r="I27" s="400"/>
      <c r="J27" s="321" t="s">
        <v>848</v>
      </c>
      <c r="K27" s="322"/>
      <c r="L27" s="322"/>
      <c r="M27" s="322"/>
      <c r="N27" s="322"/>
      <c r="O27" s="322"/>
      <c r="P27" s="322"/>
      <c r="Q27" s="322"/>
      <c r="R27" s="322"/>
      <c r="S27" s="322"/>
      <c r="T27" s="322"/>
      <c r="U27" s="322"/>
      <c r="V27" s="322"/>
      <c r="W27" s="322"/>
      <c r="X27" s="322"/>
      <c r="Y27" s="322"/>
      <c r="Z27" s="322"/>
      <c r="AA27" s="323"/>
      <c r="AB27" s="12"/>
      <c r="AC27" s="12"/>
      <c r="AD27" s="12"/>
      <c r="AE27" s="12"/>
      <c r="AF27" s="12"/>
      <c r="AG27" s="12"/>
      <c r="AH27" s="12"/>
      <c r="AI27" s="12"/>
      <c r="AJ27" s="12"/>
      <c r="AK27" s="12"/>
      <c r="AL27" s="12"/>
      <c r="AM27" s="12"/>
      <c r="AN27" s="157"/>
      <c r="AO27" s="175"/>
      <c r="AP27" s="175"/>
      <c r="AQ27" s="175"/>
      <c r="AR27" s="175"/>
      <c r="AS27" s="175"/>
      <c r="AT27" s="175"/>
      <c r="AU27" s="175"/>
      <c r="AV27" s="175"/>
      <c r="AW27" s="175"/>
      <c r="AX27" s="175"/>
      <c r="AY27" s="175"/>
      <c r="AZ27" s="175"/>
      <c r="BA27" s="175"/>
      <c r="BB27" s="175"/>
      <c r="BC27" s="255"/>
      <c r="BD27" s="11"/>
      <c r="BE27" s="51"/>
      <c r="BF27" s="155"/>
      <c r="BG27" s="156"/>
      <c r="BH27" s="156"/>
      <c r="BI27" s="153"/>
      <c r="BJ27" s="158"/>
      <c r="BK27" s="178"/>
      <c r="BL27" s="178"/>
      <c r="BM27" s="178"/>
      <c r="BN27" s="178"/>
      <c r="BO27" s="173"/>
      <c r="BP27" s="173"/>
      <c r="BQ27" s="173"/>
      <c r="BR27" s="173"/>
      <c r="BS27" s="173"/>
      <c r="BT27" s="173"/>
      <c r="BU27" s="173"/>
      <c r="BV27" s="173"/>
      <c r="BW27" s="173"/>
      <c r="BX27" s="173"/>
      <c r="BY27" s="154"/>
      <c r="BZ27" s="154"/>
      <c r="CA27" s="180"/>
      <c r="CB27" s="181"/>
      <c r="CC27" s="181"/>
      <c r="CD27" s="182"/>
      <c r="CE27" s="235"/>
      <c r="CF27" s="173"/>
      <c r="CG27" s="173"/>
      <c r="CH27" s="173"/>
      <c r="CI27" s="173"/>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54"/>
      <c r="DG27" s="518"/>
      <c r="DH27" s="519"/>
      <c r="DI27" s="517"/>
      <c r="DJ27" s="517"/>
      <c r="DK27" s="418"/>
      <c r="DL27" s="418"/>
      <c r="DM27" s="418"/>
      <c r="DN27" s="419"/>
    </row>
    <row r="28" spans="1:118" s="16" customFormat="1" ht="6" customHeight="1">
      <c r="A28" s="11"/>
      <c r="B28" s="11"/>
      <c r="C28" s="400"/>
      <c r="D28" s="400"/>
      <c r="E28" s="400"/>
      <c r="F28" s="400"/>
      <c r="G28" s="400"/>
      <c r="H28" s="400"/>
      <c r="I28" s="400"/>
      <c r="J28" s="324"/>
      <c r="K28" s="325"/>
      <c r="L28" s="325"/>
      <c r="M28" s="325"/>
      <c r="N28" s="325"/>
      <c r="O28" s="325"/>
      <c r="P28" s="325"/>
      <c r="Q28" s="325"/>
      <c r="R28" s="325"/>
      <c r="S28" s="325"/>
      <c r="T28" s="325"/>
      <c r="U28" s="325"/>
      <c r="V28" s="325"/>
      <c r="W28" s="325"/>
      <c r="X28" s="325"/>
      <c r="Y28" s="325"/>
      <c r="Z28" s="325"/>
      <c r="AA28" s="326"/>
      <c r="AB28" s="12"/>
      <c r="AC28" s="12"/>
      <c r="AM28" s="12"/>
      <c r="AN28" s="158"/>
      <c r="AO28" s="178"/>
      <c r="AP28" s="178"/>
      <c r="AQ28" s="178"/>
      <c r="AR28" s="178"/>
      <c r="AS28" s="178"/>
      <c r="AT28" s="178"/>
      <c r="AU28" s="178"/>
      <c r="AV28" s="178"/>
      <c r="AW28" s="178"/>
      <c r="AX28" s="178"/>
      <c r="AY28" s="178"/>
      <c r="AZ28" s="178"/>
      <c r="BA28" s="178"/>
      <c r="BB28" s="178"/>
      <c r="BC28" s="256"/>
      <c r="BD28" s="11"/>
      <c r="BE28" s="51"/>
      <c r="BF28" s="155" t="s">
        <v>231</v>
      </c>
      <c r="BG28" s="156"/>
      <c r="BH28" s="156"/>
      <c r="BI28" s="153"/>
      <c r="BJ28" s="236" t="s">
        <v>105</v>
      </c>
      <c r="BK28" s="237"/>
      <c r="BL28" s="237"/>
      <c r="BM28" s="237"/>
      <c r="BN28" s="237"/>
      <c r="BO28" s="173">
        <f>'基本シート'!Q22</f>
        <v>0</v>
      </c>
      <c r="BP28" s="173"/>
      <c r="BQ28" s="173"/>
      <c r="BR28" s="173"/>
      <c r="BS28" s="173">
        <f>'基本シート'!Q23</f>
        <v>2</v>
      </c>
      <c r="BT28" s="173"/>
      <c r="BU28" s="173"/>
      <c r="BV28" s="173"/>
      <c r="BW28" s="173">
        <f>'基本シート'!Q24</f>
      </c>
      <c r="BX28" s="173"/>
      <c r="BY28" s="154"/>
      <c r="BZ28" s="154"/>
      <c r="CA28" s="174">
        <f>'基本シート'!Q29</f>
        <v>6</v>
      </c>
      <c r="CB28" s="175"/>
      <c r="CC28" s="175"/>
      <c r="CD28" s="176"/>
      <c r="CE28" s="235">
        <f>'基本シート'!Q$30</f>
        <v>3</v>
      </c>
      <c r="CF28" s="173"/>
      <c r="CG28" s="173"/>
      <c r="CH28" s="173"/>
      <c r="CI28" s="173">
        <f>'基本シート'!$Q31</f>
        <v>0</v>
      </c>
      <c r="CJ28" s="173"/>
      <c r="CK28" s="173"/>
      <c r="CL28" s="173"/>
      <c r="CM28" s="173">
        <f>'基本シート'!$Q32</f>
        <v>0</v>
      </c>
      <c r="CN28" s="173"/>
      <c r="CO28" s="173"/>
      <c r="CP28" s="173"/>
      <c r="CQ28" s="173">
        <f>'基本シート'!$Q33</f>
        <v>0</v>
      </c>
      <c r="CR28" s="173"/>
      <c r="CS28" s="173"/>
      <c r="CT28" s="173"/>
      <c r="CU28" s="173">
        <f>'基本シート'!$Q34</f>
        <v>0</v>
      </c>
      <c r="CV28" s="173"/>
      <c r="CW28" s="173"/>
      <c r="CX28" s="173"/>
      <c r="CY28" s="173">
        <f>'基本シート'!$Q35</f>
        <v>1</v>
      </c>
      <c r="CZ28" s="173"/>
      <c r="DA28" s="173"/>
      <c r="DB28" s="173"/>
      <c r="DC28" s="173">
        <f>SUM('基本シート'!Q$36:R$41)</f>
        <v>0</v>
      </c>
      <c r="DD28" s="173"/>
      <c r="DE28" s="173"/>
      <c r="DF28" s="154"/>
      <c r="DG28" s="515" t="s">
        <v>485</v>
      </c>
      <c r="DH28" s="516"/>
      <c r="DI28" s="517"/>
      <c r="DJ28" s="517"/>
      <c r="DK28" s="418">
        <f>'基本シート'!Q$42</f>
        <v>10</v>
      </c>
      <c r="DL28" s="418"/>
      <c r="DM28" s="418"/>
      <c r="DN28" s="419"/>
    </row>
    <row r="29" spans="1:118" s="16" customFormat="1" ht="6" customHeight="1">
      <c r="A29" s="11"/>
      <c r="B29" s="11"/>
      <c r="C29" s="400"/>
      <c r="D29" s="400"/>
      <c r="E29" s="400"/>
      <c r="F29" s="400"/>
      <c r="G29" s="400"/>
      <c r="H29" s="400"/>
      <c r="I29" s="400"/>
      <c r="J29" s="324"/>
      <c r="K29" s="325"/>
      <c r="L29" s="325"/>
      <c r="M29" s="325"/>
      <c r="N29" s="325"/>
      <c r="O29" s="325"/>
      <c r="P29" s="325"/>
      <c r="Q29" s="325"/>
      <c r="R29" s="325"/>
      <c r="S29" s="325"/>
      <c r="T29" s="325"/>
      <c r="U29" s="325"/>
      <c r="V29" s="325"/>
      <c r="W29" s="325"/>
      <c r="X29" s="325"/>
      <c r="Y29" s="325"/>
      <c r="Z29" s="325"/>
      <c r="AA29" s="326"/>
      <c r="AB29" s="12"/>
      <c r="AC29" s="12"/>
      <c r="AM29" s="12"/>
      <c r="AN29" s="158"/>
      <c r="AO29" s="178"/>
      <c r="AP29" s="178"/>
      <c r="AQ29" s="178"/>
      <c r="AR29" s="178"/>
      <c r="AS29" s="178"/>
      <c r="AT29" s="178"/>
      <c r="AU29" s="178"/>
      <c r="AV29" s="178"/>
      <c r="AW29" s="178"/>
      <c r="AX29" s="178"/>
      <c r="AY29" s="178"/>
      <c r="AZ29" s="178"/>
      <c r="BA29" s="178"/>
      <c r="BB29" s="178"/>
      <c r="BC29" s="256"/>
      <c r="BD29" s="11"/>
      <c r="BE29" s="52"/>
      <c r="BF29" s="155"/>
      <c r="BG29" s="156"/>
      <c r="BH29" s="156"/>
      <c r="BI29" s="153"/>
      <c r="BJ29" s="238"/>
      <c r="BK29" s="239"/>
      <c r="BL29" s="239"/>
      <c r="BM29" s="239"/>
      <c r="BN29" s="239"/>
      <c r="BO29" s="173"/>
      <c r="BP29" s="173"/>
      <c r="BQ29" s="173"/>
      <c r="BR29" s="173"/>
      <c r="BS29" s="173"/>
      <c r="BT29" s="173"/>
      <c r="BU29" s="173"/>
      <c r="BV29" s="173"/>
      <c r="BW29" s="173"/>
      <c r="BX29" s="173"/>
      <c r="BY29" s="154"/>
      <c r="BZ29" s="154"/>
      <c r="CA29" s="177"/>
      <c r="CB29" s="178"/>
      <c r="CC29" s="178"/>
      <c r="CD29" s="179"/>
      <c r="CE29" s="235"/>
      <c r="CF29" s="173"/>
      <c r="CG29" s="173"/>
      <c r="CH29" s="173"/>
      <c r="CI29" s="173"/>
      <c r="CJ29" s="173"/>
      <c r="CK29" s="173"/>
      <c r="CL29" s="173"/>
      <c r="CM29" s="173"/>
      <c r="CN29" s="173"/>
      <c r="CO29" s="173"/>
      <c r="CP29" s="173"/>
      <c r="CQ29" s="173"/>
      <c r="CR29" s="173"/>
      <c r="CS29" s="173"/>
      <c r="CT29" s="173"/>
      <c r="CU29" s="173"/>
      <c r="CV29" s="173"/>
      <c r="CW29" s="173"/>
      <c r="CX29" s="173"/>
      <c r="CY29" s="173"/>
      <c r="CZ29" s="173"/>
      <c r="DA29" s="173"/>
      <c r="DB29" s="173"/>
      <c r="DC29" s="173"/>
      <c r="DD29" s="173"/>
      <c r="DE29" s="173"/>
      <c r="DF29" s="154"/>
      <c r="DG29" s="518"/>
      <c r="DH29" s="519"/>
      <c r="DI29" s="517"/>
      <c r="DJ29" s="517"/>
      <c r="DK29" s="418"/>
      <c r="DL29" s="418"/>
      <c r="DM29" s="418"/>
      <c r="DN29" s="419"/>
    </row>
    <row r="30" spans="1:118" s="16" customFormat="1" ht="6" customHeight="1">
      <c r="A30" s="11"/>
      <c r="B30" s="11"/>
      <c r="C30" s="400"/>
      <c r="D30" s="400"/>
      <c r="E30" s="400"/>
      <c r="F30" s="400"/>
      <c r="G30" s="400"/>
      <c r="H30" s="400"/>
      <c r="I30" s="400"/>
      <c r="J30" s="327"/>
      <c r="K30" s="328"/>
      <c r="L30" s="328"/>
      <c r="M30" s="328"/>
      <c r="N30" s="328"/>
      <c r="O30" s="328"/>
      <c r="P30" s="328"/>
      <c r="Q30" s="328"/>
      <c r="R30" s="328"/>
      <c r="S30" s="328"/>
      <c r="T30" s="328"/>
      <c r="U30" s="328"/>
      <c r="V30" s="328"/>
      <c r="W30" s="328"/>
      <c r="X30" s="328"/>
      <c r="Y30" s="328"/>
      <c r="Z30" s="328"/>
      <c r="AA30" s="329"/>
      <c r="AB30" s="12"/>
      <c r="AC30" s="12"/>
      <c r="AM30" s="12"/>
      <c r="AN30" s="158"/>
      <c r="AO30" s="178"/>
      <c r="AP30" s="178"/>
      <c r="AQ30" s="178"/>
      <c r="AR30" s="178"/>
      <c r="AS30" s="178"/>
      <c r="AT30" s="178"/>
      <c r="AU30" s="178"/>
      <c r="AV30" s="178"/>
      <c r="AW30" s="178"/>
      <c r="AX30" s="178"/>
      <c r="AY30" s="178"/>
      <c r="AZ30" s="178"/>
      <c r="BA30" s="178"/>
      <c r="BB30" s="178"/>
      <c r="BC30" s="256"/>
      <c r="BD30" s="11"/>
      <c r="BE30" s="52"/>
      <c r="BF30" s="155"/>
      <c r="BG30" s="156"/>
      <c r="BH30" s="156"/>
      <c r="BI30" s="153"/>
      <c r="BJ30" s="158">
        <f>'基本シート'!Q21</f>
        <v>4</v>
      </c>
      <c r="BK30" s="178"/>
      <c r="BL30" s="178"/>
      <c r="BM30" s="178"/>
      <c r="BN30" s="178"/>
      <c r="BO30" s="173"/>
      <c r="BP30" s="173"/>
      <c r="BQ30" s="173"/>
      <c r="BR30" s="173"/>
      <c r="BS30" s="173"/>
      <c r="BT30" s="173"/>
      <c r="BU30" s="173"/>
      <c r="BV30" s="173"/>
      <c r="BW30" s="173"/>
      <c r="BX30" s="173"/>
      <c r="BY30" s="154"/>
      <c r="BZ30" s="154"/>
      <c r="CA30" s="177"/>
      <c r="CB30" s="178"/>
      <c r="CC30" s="178"/>
      <c r="CD30" s="179"/>
      <c r="CE30" s="235"/>
      <c r="CF30" s="173"/>
      <c r="CG30" s="173"/>
      <c r="CH30" s="173"/>
      <c r="CI30" s="173"/>
      <c r="CJ30" s="173"/>
      <c r="CK30" s="173"/>
      <c r="CL30" s="173"/>
      <c r="CM30" s="173"/>
      <c r="CN30" s="173"/>
      <c r="CO30" s="173"/>
      <c r="CP30" s="173"/>
      <c r="CQ30" s="173"/>
      <c r="CR30" s="173"/>
      <c r="CS30" s="173"/>
      <c r="CT30" s="173"/>
      <c r="CU30" s="173"/>
      <c r="CV30" s="173"/>
      <c r="CW30" s="173"/>
      <c r="CX30" s="173"/>
      <c r="CY30" s="173"/>
      <c r="CZ30" s="173"/>
      <c r="DA30" s="173"/>
      <c r="DB30" s="173"/>
      <c r="DC30" s="173"/>
      <c r="DD30" s="173"/>
      <c r="DE30" s="173"/>
      <c r="DF30" s="154"/>
      <c r="DG30" s="518"/>
      <c r="DH30" s="519"/>
      <c r="DI30" s="517"/>
      <c r="DJ30" s="517"/>
      <c r="DK30" s="418"/>
      <c r="DL30" s="418"/>
      <c r="DM30" s="418"/>
      <c r="DN30" s="419"/>
    </row>
    <row r="31" spans="1:118" s="16" customFormat="1" ht="6" customHeight="1">
      <c r="A31" s="11"/>
      <c r="B31" s="11"/>
      <c r="C31" s="390" t="s">
        <v>42</v>
      </c>
      <c r="D31" s="390"/>
      <c r="E31" s="390"/>
      <c r="F31" s="390"/>
      <c r="G31" s="390"/>
      <c r="H31" s="390"/>
      <c r="I31" s="390"/>
      <c r="J31" s="361" t="s">
        <v>751</v>
      </c>
      <c r="K31" s="362"/>
      <c r="L31" s="362"/>
      <c r="M31" s="362"/>
      <c r="N31" s="362"/>
      <c r="O31" s="362"/>
      <c r="P31" s="362"/>
      <c r="Q31" s="362"/>
      <c r="R31" s="362"/>
      <c r="S31" s="362"/>
      <c r="T31" s="362"/>
      <c r="U31" s="362"/>
      <c r="V31" s="362"/>
      <c r="W31" s="362"/>
      <c r="X31" s="362"/>
      <c r="Y31" s="362"/>
      <c r="Z31" s="362"/>
      <c r="AA31" s="363"/>
      <c r="AB31" s="12"/>
      <c r="AC31" s="12"/>
      <c r="AM31" s="12"/>
      <c r="AN31" s="158"/>
      <c r="AO31" s="178"/>
      <c r="AP31" s="178"/>
      <c r="AQ31" s="178"/>
      <c r="AR31" s="178"/>
      <c r="AS31" s="178"/>
      <c r="AT31" s="178"/>
      <c r="AU31" s="178"/>
      <c r="AV31" s="178"/>
      <c r="AW31" s="178"/>
      <c r="AX31" s="178"/>
      <c r="AY31" s="178"/>
      <c r="AZ31" s="178"/>
      <c r="BA31" s="178"/>
      <c r="BB31" s="178"/>
      <c r="BC31" s="256"/>
      <c r="BD31" s="11"/>
      <c r="BE31" s="52"/>
      <c r="BF31" s="155"/>
      <c r="BG31" s="156"/>
      <c r="BH31" s="156"/>
      <c r="BI31" s="153"/>
      <c r="BJ31" s="158"/>
      <c r="BK31" s="178"/>
      <c r="BL31" s="178"/>
      <c r="BM31" s="178"/>
      <c r="BN31" s="178"/>
      <c r="BO31" s="173"/>
      <c r="BP31" s="173"/>
      <c r="BQ31" s="173"/>
      <c r="BR31" s="173"/>
      <c r="BS31" s="173"/>
      <c r="BT31" s="173"/>
      <c r="BU31" s="173"/>
      <c r="BV31" s="173"/>
      <c r="BW31" s="173"/>
      <c r="BX31" s="173"/>
      <c r="BY31" s="154"/>
      <c r="BZ31" s="154"/>
      <c r="CA31" s="180"/>
      <c r="CB31" s="181"/>
      <c r="CC31" s="181"/>
      <c r="CD31" s="182"/>
      <c r="CE31" s="235"/>
      <c r="CF31" s="173"/>
      <c r="CG31" s="173"/>
      <c r="CH31" s="173"/>
      <c r="CI31" s="173"/>
      <c r="CJ31" s="173"/>
      <c r="CK31" s="173"/>
      <c r="CL31" s="173"/>
      <c r="CM31" s="173"/>
      <c r="CN31" s="173"/>
      <c r="CO31" s="173"/>
      <c r="CP31" s="173"/>
      <c r="CQ31" s="173"/>
      <c r="CR31" s="173"/>
      <c r="CS31" s="173"/>
      <c r="CT31" s="173"/>
      <c r="CU31" s="173"/>
      <c r="CV31" s="173"/>
      <c r="CW31" s="173"/>
      <c r="CX31" s="173"/>
      <c r="CY31" s="173"/>
      <c r="CZ31" s="173"/>
      <c r="DA31" s="173"/>
      <c r="DB31" s="173"/>
      <c r="DC31" s="173"/>
      <c r="DD31" s="173"/>
      <c r="DE31" s="173"/>
      <c r="DF31" s="154"/>
      <c r="DG31" s="518"/>
      <c r="DH31" s="519"/>
      <c r="DI31" s="517"/>
      <c r="DJ31" s="517"/>
      <c r="DK31" s="418"/>
      <c r="DL31" s="418"/>
      <c r="DM31" s="418"/>
      <c r="DN31" s="419"/>
    </row>
    <row r="32" spans="1:118" s="16" customFormat="1" ht="6" customHeight="1">
      <c r="A32" s="11"/>
      <c r="B32" s="11"/>
      <c r="C32" s="390"/>
      <c r="D32" s="390"/>
      <c r="E32" s="390"/>
      <c r="F32" s="390"/>
      <c r="G32" s="390"/>
      <c r="H32" s="390"/>
      <c r="I32" s="390"/>
      <c r="J32" s="364"/>
      <c r="K32" s="365"/>
      <c r="L32" s="365"/>
      <c r="M32" s="365"/>
      <c r="N32" s="365"/>
      <c r="O32" s="365"/>
      <c r="P32" s="365"/>
      <c r="Q32" s="365"/>
      <c r="R32" s="365"/>
      <c r="S32" s="365"/>
      <c r="T32" s="365"/>
      <c r="U32" s="365"/>
      <c r="V32" s="365"/>
      <c r="W32" s="365"/>
      <c r="X32" s="365"/>
      <c r="Y32" s="365"/>
      <c r="Z32" s="365"/>
      <c r="AA32" s="366"/>
      <c r="AB32" s="12"/>
      <c r="AC32" s="12"/>
      <c r="AD32" s="377" t="s">
        <v>149</v>
      </c>
      <c r="AE32" s="378"/>
      <c r="AF32" s="378"/>
      <c r="AG32" s="378"/>
      <c r="AH32" s="537">
        <f>'基本シート'!T7</f>
        <v>0</v>
      </c>
      <c r="AI32" s="537"/>
      <c r="AJ32" s="537"/>
      <c r="AK32" s="537"/>
      <c r="AL32" s="537"/>
      <c r="AM32" s="12"/>
      <c r="AN32" s="158"/>
      <c r="AO32" s="178"/>
      <c r="AP32" s="178"/>
      <c r="AQ32" s="178"/>
      <c r="AR32" s="178"/>
      <c r="AS32" s="178"/>
      <c r="AT32" s="178"/>
      <c r="AU32" s="178"/>
      <c r="AV32" s="178"/>
      <c r="AW32" s="178"/>
      <c r="AX32" s="178"/>
      <c r="AY32" s="178"/>
      <c r="AZ32" s="178"/>
      <c r="BA32" s="178"/>
      <c r="BB32" s="178"/>
      <c r="BC32" s="256"/>
      <c r="BD32" s="11"/>
      <c r="BE32" s="52"/>
      <c r="BF32" s="155" t="s">
        <v>55</v>
      </c>
      <c r="BG32" s="156"/>
      <c r="BH32" s="156"/>
      <c r="BI32" s="153"/>
      <c r="BJ32" s="157" t="s">
        <v>106</v>
      </c>
      <c r="BK32" s="175"/>
      <c r="BL32" s="175"/>
      <c r="BM32" s="175"/>
      <c r="BN32" s="175"/>
      <c r="BO32" s="173">
        <f>'基本シート'!S22</f>
        <v>0</v>
      </c>
      <c r="BP32" s="173"/>
      <c r="BQ32" s="173"/>
      <c r="BR32" s="173"/>
      <c r="BS32" s="173">
        <f>'基本シート'!S23</f>
        <v>2</v>
      </c>
      <c r="BT32" s="173"/>
      <c r="BU32" s="173"/>
      <c r="BV32" s="173"/>
      <c r="BW32" s="173">
        <f>'基本シート'!S24</f>
      </c>
      <c r="BX32" s="173"/>
      <c r="BY32" s="154"/>
      <c r="BZ32" s="154"/>
      <c r="CA32" s="174">
        <f>'基本シート'!S29</f>
        <v>10</v>
      </c>
      <c r="CB32" s="175"/>
      <c r="CC32" s="175"/>
      <c r="CD32" s="176"/>
      <c r="CE32" s="235">
        <f>'基本シート'!$S30</f>
        <v>3</v>
      </c>
      <c r="CF32" s="173"/>
      <c r="CG32" s="173"/>
      <c r="CH32" s="173"/>
      <c r="CI32" s="173">
        <f>'基本シート'!$S31</f>
        <v>0</v>
      </c>
      <c r="CJ32" s="173"/>
      <c r="CK32" s="173"/>
      <c r="CL32" s="173"/>
      <c r="CM32" s="173">
        <f>'基本シート'!$S32</f>
        <v>-1</v>
      </c>
      <c r="CN32" s="173"/>
      <c r="CO32" s="173"/>
      <c r="CP32" s="173"/>
      <c r="CQ32" s="173">
        <f>'基本シート'!$S33</f>
        <v>0</v>
      </c>
      <c r="CR32" s="173"/>
      <c r="CS32" s="173"/>
      <c r="CT32" s="173"/>
      <c r="CU32" s="173">
        <f>'基本シート'!$S34</f>
        <v>0</v>
      </c>
      <c r="CV32" s="173"/>
      <c r="CW32" s="173"/>
      <c r="CX32" s="173"/>
      <c r="CY32" s="173">
        <f>'基本シート'!$S35</f>
        <v>2</v>
      </c>
      <c r="CZ32" s="173"/>
      <c r="DA32" s="173"/>
      <c r="DB32" s="173"/>
      <c r="DC32" s="173">
        <f>SUM('基本シート'!S$36:T$41)</f>
        <v>0</v>
      </c>
      <c r="DD32" s="173"/>
      <c r="DE32" s="173"/>
      <c r="DF32" s="154"/>
      <c r="DG32" s="515" t="s">
        <v>148</v>
      </c>
      <c r="DH32" s="516"/>
      <c r="DI32" s="517"/>
      <c r="DJ32" s="517"/>
      <c r="DK32" s="418">
        <f>'基本シート'!S$42</f>
        <v>14</v>
      </c>
      <c r="DL32" s="418"/>
      <c r="DM32" s="418"/>
      <c r="DN32" s="419"/>
    </row>
    <row r="33" spans="1:118" s="16" customFormat="1" ht="6" customHeight="1">
      <c r="A33" s="11"/>
      <c r="B33" s="11"/>
      <c r="C33" s="390"/>
      <c r="D33" s="390"/>
      <c r="E33" s="390"/>
      <c r="F33" s="390"/>
      <c r="G33" s="390"/>
      <c r="H33" s="390"/>
      <c r="I33" s="390"/>
      <c r="J33" s="364"/>
      <c r="K33" s="365"/>
      <c r="L33" s="365"/>
      <c r="M33" s="365"/>
      <c r="N33" s="365"/>
      <c r="O33" s="365"/>
      <c r="P33" s="365"/>
      <c r="Q33" s="365"/>
      <c r="R33" s="365"/>
      <c r="S33" s="365"/>
      <c r="T33" s="365"/>
      <c r="U33" s="365"/>
      <c r="V33" s="365"/>
      <c r="W33" s="365"/>
      <c r="X33" s="365"/>
      <c r="Y33" s="365"/>
      <c r="Z33" s="365"/>
      <c r="AA33" s="366"/>
      <c r="AB33" s="11"/>
      <c r="AC33" s="11"/>
      <c r="AD33" s="379"/>
      <c r="AE33" s="379"/>
      <c r="AF33" s="379"/>
      <c r="AG33" s="379"/>
      <c r="AH33" s="538"/>
      <c r="AI33" s="538"/>
      <c r="AJ33" s="538"/>
      <c r="AK33" s="538"/>
      <c r="AL33" s="538"/>
      <c r="AM33" s="12"/>
      <c r="AN33" s="158"/>
      <c r="AO33" s="178"/>
      <c r="AP33" s="178"/>
      <c r="AQ33" s="178"/>
      <c r="AR33" s="178"/>
      <c r="AS33" s="178"/>
      <c r="AT33" s="178"/>
      <c r="AU33" s="178"/>
      <c r="AV33" s="178"/>
      <c r="AW33" s="178"/>
      <c r="AX33" s="178"/>
      <c r="AY33" s="178"/>
      <c r="AZ33" s="178"/>
      <c r="BA33" s="178"/>
      <c r="BB33" s="178"/>
      <c r="BC33" s="256"/>
      <c r="BD33" s="11"/>
      <c r="BE33" s="52"/>
      <c r="BF33" s="155"/>
      <c r="BG33" s="156"/>
      <c r="BH33" s="156"/>
      <c r="BI33" s="153"/>
      <c r="BJ33" s="158"/>
      <c r="BK33" s="178"/>
      <c r="BL33" s="178"/>
      <c r="BM33" s="178"/>
      <c r="BN33" s="178"/>
      <c r="BO33" s="173"/>
      <c r="BP33" s="173"/>
      <c r="BQ33" s="173"/>
      <c r="BR33" s="173"/>
      <c r="BS33" s="173"/>
      <c r="BT33" s="173"/>
      <c r="BU33" s="173"/>
      <c r="BV33" s="173"/>
      <c r="BW33" s="173"/>
      <c r="BX33" s="173"/>
      <c r="BY33" s="154"/>
      <c r="BZ33" s="154"/>
      <c r="CA33" s="177"/>
      <c r="CB33" s="178"/>
      <c r="CC33" s="178"/>
      <c r="CD33" s="179"/>
      <c r="CE33" s="235"/>
      <c r="CF33" s="173"/>
      <c r="CG33" s="173"/>
      <c r="CH33" s="173"/>
      <c r="CI33" s="173"/>
      <c r="CJ33" s="173"/>
      <c r="CK33" s="173"/>
      <c r="CL33" s="173"/>
      <c r="CM33" s="173"/>
      <c r="CN33" s="173"/>
      <c r="CO33" s="173"/>
      <c r="CP33" s="173"/>
      <c r="CQ33" s="173"/>
      <c r="CR33" s="173"/>
      <c r="CS33" s="173"/>
      <c r="CT33" s="173"/>
      <c r="CU33" s="173"/>
      <c r="CV33" s="173"/>
      <c r="CW33" s="173"/>
      <c r="CX33" s="173"/>
      <c r="CY33" s="173"/>
      <c r="CZ33" s="173"/>
      <c r="DA33" s="173"/>
      <c r="DB33" s="173"/>
      <c r="DC33" s="173"/>
      <c r="DD33" s="173"/>
      <c r="DE33" s="173"/>
      <c r="DF33" s="154"/>
      <c r="DG33" s="518"/>
      <c r="DH33" s="519"/>
      <c r="DI33" s="517"/>
      <c r="DJ33" s="517"/>
      <c r="DK33" s="418"/>
      <c r="DL33" s="418"/>
      <c r="DM33" s="418"/>
      <c r="DN33" s="419"/>
    </row>
    <row r="34" spans="1:118" s="16" customFormat="1" ht="6" customHeight="1">
      <c r="A34" s="11"/>
      <c r="B34" s="11"/>
      <c r="C34" s="390"/>
      <c r="D34" s="390"/>
      <c r="E34" s="390"/>
      <c r="F34" s="390"/>
      <c r="G34" s="390"/>
      <c r="H34" s="390"/>
      <c r="I34" s="390"/>
      <c r="J34" s="367"/>
      <c r="K34" s="368"/>
      <c r="L34" s="368"/>
      <c r="M34" s="368"/>
      <c r="N34" s="368"/>
      <c r="O34" s="368"/>
      <c r="P34" s="368"/>
      <c r="Q34" s="368"/>
      <c r="R34" s="368"/>
      <c r="S34" s="368"/>
      <c r="T34" s="368"/>
      <c r="U34" s="368"/>
      <c r="V34" s="368"/>
      <c r="W34" s="368"/>
      <c r="X34" s="368"/>
      <c r="Y34" s="368"/>
      <c r="Z34" s="368"/>
      <c r="AA34" s="369"/>
      <c r="AB34" s="11"/>
      <c r="AC34" s="11"/>
      <c r="AD34" s="379"/>
      <c r="AE34" s="379"/>
      <c r="AF34" s="379"/>
      <c r="AG34" s="379"/>
      <c r="AH34" s="538"/>
      <c r="AI34" s="538"/>
      <c r="AJ34" s="538"/>
      <c r="AK34" s="538"/>
      <c r="AL34" s="538"/>
      <c r="AM34" s="12"/>
      <c r="AN34" s="158"/>
      <c r="AO34" s="178"/>
      <c r="AP34" s="178"/>
      <c r="AQ34" s="178"/>
      <c r="AR34" s="178"/>
      <c r="AS34" s="178"/>
      <c r="AT34" s="178"/>
      <c r="AU34" s="178"/>
      <c r="AV34" s="178"/>
      <c r="AW34" s="178"/>
      <c r="AX34" s="178"/>
      <c r="AY34" s="178"/>
      <c r="AZ34" s="178"/>
      <c r="BA34" s="178"/>
      <c r="BB34" s="178"/>
      <c r="BC34" s="256"/>
      <c r="BD34" s="11"/>
      <c r="BE34" s="52"/>
      <c r="BF34" s="155"/>
      <c r="BG34" s="156"/>
      <c r="BH34" s="156"/>
      <c r="BI34" s="153"/>
      <c r="BJ34" s="158">
        <f>'基本シート'!S21</f>
        <v>8</v>
      </c>
      <c r="BK34" s="178"/>
      <c r="BL34" s="178"/>
      <c r="BM34" s="178"/>
      <c r="BN34" s="178"/>
      <c r="BO34" s="173"/>
      <c r="BP34" s="173"/>
      <c r="BQ34" s="173"/>
      <c r="BR34" s="173"/>
      <c r="BS34" s="173"/>
      <c r="BT34" s="173"/>
      <c r="BU34" s="173"/>
      <c r="BV34" s="173"/>
      <c r="BW34" s="173"/>
      <c r="BX34" s="173"/>
      <c r="BY34" s="154"/>
      <c r="BZ34" s="154"/>
      <c r="CA34" s="177"/>
      <c r="CB34" s="178"/>
      <c r="CC34" s="178"/>
      <c r="CD34" s="179"/>
      <c r="CE34" s="235"/>
      <c r="CF34" s="173"/>
      <c r="CG34" s="173"/>
      <c r="CH34" s="173"/>
      <c r="CI34" s="173"/>
      <c r="CJ34" s="173"/>
      <c r="CK34" s="173"/>
      <c r="CL34" s="173"/>
      <c r="CM34" s="173"/>
      <c r="CN34" s="173"/>
      <c r="CO34" s="173"/>
      <c r="CP34" s="173"/>
      <c r="CQ34" s="173"/>
      <c r="CR34" s="173"/>
      <c r="CS34" s="173"/>
      <c r="CT34" s="173"/>
      <c r="CU34" s="173"/>
      <c r="CV34" s="173"/>
      <c r="CW34" s="173"/>
      <c r="CX34" s="173"/>
      <c r="CY34" s="173"/>
      <c r="CZ34" s="173"/>
      <c r="DA34" s="173"/>
      <c r="DB34" s="173"/>
      <c r="DC34" s="173"/>
      <c r="DD34" s="173"/>
      <c r="DE34" s="173"/>
      <c r="DF34" s="154"/>
      <c r="DG34" s="518"/>
      <c r="DH34" s="519"/>
      <c r="DI34" s="517"/>
      <c r="DJ34" s="517"/>
      <c r="DK34" s="418"/>
      <c r="DL34" s="418"/>
      <c r="DM34" s="418"/>
      <c r="DN34" s="419"/>
    </row>
    <row r="35" spans="1:118" s="16" customFormat="1" ht="6" customHeight="1">
      <c r="A35" s="11"/>
      <c r="B35" s="11"/>
      <c r="C35" s="391" t="s">
        <v>43</v>
      </c>
      <c r="D35" s="391"/>
      <c r="E35" s="352" t="s">
        <v>864</v>
      </c>
      <c r="F35" s="353"/>
      <c r="G35" s="353"/>
      <c r="H35" s="354"/>
      <c r="I35" s="394" t="s">
        <v>44</v>
      </c>
      <c r="J35" s="395"/>
      <c r="K35" s="395"/>
      <c r="L35" s="396"/>
      <c r="M35" s="355" t="s">
        <v>806</v>
      </c>
      <c r="N35" s="356"/>
      <c r="O35" s="356"/>
      <c r="P35" s="357"/>
      <c r="Q35" s="394" t="s">
        <v>482</v>
      </c>
      <c r="R35" s="395"/>
      <c r="S35" s="395"/>
      <c r="T35" s="396"/>
      <c r="U35" s="355" t="s">
        <v>752</v>
      </c>
      <c r="V35" s="356"/>
      <c r="W35" s="356"/>
      <c r="X35" s="356"/>
      <c r="Y35" s="357"/>
      <c r="Z35" s="59"/>
      <c r="AA35" s="59"/>
      <c r="AB35" s="11"/>
      <c r="AC35" s="11"/>
      <c r="AD35" s="380"/>
      <c r="AE35" s="380"/>
      <c r="AF35" s="380"/>
      <c r="AG35" s="380"/>
      <c r="AH35" s="539"/>
      <c r="AI35" s="539"/>
      <c r="AJ35" s="539"/>
      <c r="AK35" s="539"/>
      <c r="AL35" s="539"/>
      <c r="AM35" s="12"/>
      <c r="AN35" s="158"/>
      <c r="AO35" s="178"/>
      <c r="AP35" s="178"/>
      <c r="AQ35" s="178"/>
      <c r="AR35" s="178"/>
      <c r="AS35" s="178"/>
      <c r="AT35" s="178"/>
      <c r="AU35" s="178"/>
      <c r="AV35" s="178"/>
      <c r="AW35" s="178"/>
      <c r="AX35" s="178"/>
      <c r="AY35" s="178"/>
      <c r="AZ35" s="178"/>
      <c r="BA35" s="178"/>
      <c r="BB35" s="178"/>
      <c r="BC35" s="256"/>
      <c r="BD35" s="11"/>
      <c r="BE35" s="52"/>
      <c r="BF35" s="155"/>
      <c r="BG35" s="156"/>
      <c r="BH35" s="156"/>
      <c r="BI35" s="153"/>
      <c r="BJ35" s="234"/>
      <c r="BK35" s="181"/>
      <c r="BL35" s="181"/>
      <c r="BM35" s="181"/>
      <c r="BN35" s="181"/>
      <c r="BO35" s="173"/>
      <c r="BP35" s="173"/>
      <c r="BQ35" s="173"/>
      <c r="BR35" s="173"/>
      <c r="BS35" s="173"/>
      <c r="BT35" s="173"/>
      <c r="BU35" s="173"/>
      <c r="BV35" s="173"/>
      <c r="BW35" s="173"/>
      <c r="BX35" s="173"/>
      <c r="BY35" s="154"/>
      <c r="BZ35" s="154"/>
      <c r="CA35" s="180"/>
      <c r="CB35" s="181"/>
      <c r="CC35" s="181"/>
      <c r="CD35" s="182"/>
      <c r="CE35" s="235"/>
      <c r="CF35" s="173"/>
      <c r="CG35" s="173"/>
      <c r="CH35" s="173"/>
      <c r="CI35" s="173"/>
      <c r="CJ35" s="173"/>
      <c r="CK35" s="173"/>
      <c r="CL35" s="173"/>
      <c r="CM35" s="173"/>
      <c r="CN35" s="173"/>
      <c r="CO35" s="173"/>
      <c r="CP35" s="173"/>
      <c r="CQ35" s="173"/>
      <c r="CR35" s="173"/>
      <c r="CS35" s="173"/>
      <c r="CT35" s="173"/>
      <c r="CU35" s="173"/>
      <c r="CV35" s="173"/>
      <c r="CW35" s="173"/>
      <c r="CX35" s="173"/>
      <c r="CY35" s="173"/>
      <c r="CZ35" s="173"/>
      <c r="DA35" s="173"/>
      <c r="DB35" s="173"/>
      <c r="DC35" s="173"/>
      <c r="DD35" s="173"/>
      <c r="DE35" s="173"/>
      <c r="DF35" s="154"/>
      <c r="DG35" s="518"/>
      <c r="DH35" s="519"/>
      <c r="DI35" s="517"/>
      <c r="DJ35" s="517"/>
      <c r="DK35" s="418"/>
      <c r="DL35" s="418"/>
      <c r="DM35" s="418"/>
      <c r="DN35" s="419"/>
    </row>
    <row r="36" spans="1:118" s="16" customFormat="1" ht="6" customHeight="1">
      <c r="A36" s="11"/>
      <c r="B36" s="11"/>
      <c r="C36" s="392"/>
      <c r="D36" s="392"/>
      <c r="E36" s="355"/>
      <c r="F36" s="356"/>
      <c r="G36" s="356"/>
      <c r="H36" s="357"/>
      <c r="I36" s="394"/>
      <c r="J36" s="395"/>
      <c r="K36" s="395"/>
      <c r="L36" s="396"/>
      <c r="M36" s="355"/>
      <c r="N36" s="356"/>
      <c r="O36" s="356"/>
      <c r="P36" s="357"/>
      <c r="Q36" s="394"/>
      <c r="R36" s="395"/>
      <c r="S36" s="395"/>
      <c r="T36" s="396"/>
      <c r="U36" s="355"/>
      <c r="V36" s="356"/>
      <c r="W36" s="356"/>
      <c r="X36" s="356"/>
      <c r="Y36" s="357"/>
      <c r="Z36" s="60"/>
      <c r="AA36" s="60"/>
      <c r="AB36" s="12"/>
      <c r="AC36" s="12"/>
      <c r="AD36" s="12"/>
      <c r="AE36" s="12"/>
      <c r="AF36" s="12"/>
      <c r="AG36" s="12"/>
      <c r="AH36" s="12"/>
      <c r="AI36" s="12"/>
      <c r="AJ36" s="12"/>
      <c r="AK36" s="12"/>
      <c r="AL36" s="12"/>
      <c r="AM36" s="12"/>
      <c r="AN36" s="158"/>
      <c r="AO36" s="178"/>
      <c r="AP36" s="178"/>
      <c r="AQ36" s="178"/>
      <c r="AR36" s="178"/>
      <c r="AS36" s="178"/>
      <c r="AT36" s="178"/>
      <c r="AU36" s="178"/>
      <c r="AV36" s="178"/>
      <c r="AW36" s="178"/>
      <c r="AX36" s="178"/>
      <c r="AY36" s="178"/>
      <c r="AZ36" s="178"/>
      <c r="BA36" s="178"/>
      <c r="BB36" s="178"/>
      <c r="BC36" s="256"/>
      <c r="BD36" s="11"/>
      <c r="BE36" s="52"/>
      <c r="BF36" s="155" t="s">
        <v>339</v>
      </c>
      <c r="BG36" s="156"/>
      <c r="BH36" s="156"/>
      <c r="BI36" s="153"/>
      <c r="BJ36" s="240">
        <f>'基本シート'!S25</f>
      </c>
      <c r="BK36" s="241"/>
      <c r="BL36" s="241"/>
      <c r="BM36" s="241"/>
      <c r="BN36" s="242"/>
      <c r="BO36" s="173">
        <f>'基本シート'!U22</f>
        <v>6</v>
      </c>
      <c r="BP36" s="173"/>
      <c r="BQ36" s="173"/>
      <c r="BR36" s="173"/>
      <c r="BS36" s="173">
        <f>'基本シート'!U23</f>
        <v>12</v>
      </c>
      <c r="BT36" s="173"/>
      <c r="BU36" s="173"/>
      <c r="BV36" s="173"/>
      <c r="BW36" s="173">
        <f>'基本シート'!U24</f>
      </c>
      <c r="BX36" s="173"/>
      <c r="BY36" s="154"/>
      <c r="BZ36" s="154"/>
      <c r="CA36" s="174">
        <f>'基本シート'!U29</f>
        <v>18</v>
      </c>
      <c r="CB36" s="175"/>
      <c r="CC36" s="175"/>
      <c r="CD36" s="176"/>
      <c r="CE36" s="235">
        <f>'基本シート'!$U30</f>
        <v>9</v>
      </c>
      <c r="CF36" s="173"/>
      <c r="CG36" s="173"/>
      <c r="CH36" s="173"/>
      <c r="CI36" s="173">
        <f>'基本シート'!$U31</f>
        <v>0</v>
      </c>
      <c r="CJ36" s="173"/>
      <c r="CK36" s="173"/>
      <c r="CL36" s="173"/>
      <c r="CM36" s="173">
        <f>'基本シート'!$U32</f>
        <v>0</v>
      </c>
      <c r="CN36" s="173"/>
      <c r="CO36" s="173"/>
      <c r="CP36" s="173"/>
      <c r="CQ36" s="173">
        <f>'基本シート'!$U33</f>
        <v>0</v>
      </c>
      <c r="CR36" s="173"/>
      <c r="CS36" s="173"/>
      <c r="CT36" s="173"/>
      <c r="CU36" s="173">
        <f>'基本シート'!$U34</f>
        <v>0</v>
      </c>
      <c r="CV36" s="173"/>
      <c r="CW36" s="173"/>
      <c r="CX36" s="173"/>
      <c r="CY36" s="173">
        <f>'基本シート'!$U35</f>
        <v>0</v>
      </c>
      <c r="CZ36" s="173"/>
      <c r="DA36" s="173"/>
      <c r="DB36" s="173"/>
      <c r="DC36" s="173">
        <f>SUM('基本シート'!U$36:V$41)</f>
        <v>6</v>
      </c>
      <c r="DD36" s="173"/>
      <c r="DE36" s="173"/>
      <c r="DF36" s="154"/>
      <c r="DG36" s="529" t="s">
        <v>339</v>
      </c>
      <c r="DH36" s="530"/>
      <c r="DI36" s="531"/>
      <c r="DJ36" s="532"/>
      <c r="DK36" s="418">
        <f>'基本シート'!U$42</f>
        <v>33</v>
      </c>
      <c r="DL36" s="418"/>
      <c r="DM36" s="418"/>
      <c r="DN36" s="419"/>
    </row>
    <row r="37" spans="1:118" s="16" customFormat="1" ht="6" customHeight="1">
      <c r="A37" s="11"/>
      <c r="B37" s="11"/>
      <c r="C37" s="393"/>
      <c r="D37" s="393"/>
      <c r="E37" s="358"/>
      <c r="F37" s="359"/>
      <c r="G37" s="359"/>
      <c r="H37" s="360"/>
      <c r="I37" s="397"/>
      <c r="J37" s="398"/>
      <c r="K37" s="398"/>
      <c r="L37" s="399"/>
      <c r="M37" s="358"/>
      <c r="N37" s="359"/>
      <c r="O37" s="359"/>
      <c r="P37" s="360"/>
      <c r="Q37" s="397"/>
      <c r="R37" s="398"/>
      <c r="S37" s="398"/>
      <c r="T37" s="399"/>
      <c r="U37" s="358"/>
      <c r="V37" s="359"/>
      <c r="W37" s="359"/>
      <c r="X37" s="359"/>
      <c r="Y37" s="360"/>
      <c r="Z37" s="61"/>
      <c r="AA37" s="61"/>
      <c r="AB37" s="13"/>
      <c r="AC37" s="13"/>
      <c r="AD37" s="13"/>
      <c r="AE37" s="18"/>
      <c r="AF37" s="18"/>
      <c r="AG37" s="18"/>
      <c r="AH37" s="14"/>
      <c r="AI37" s="12"/>
      <c r="AJ37" s="12"/>
      <c r="AK37" s="12"/>
      <c r="AL37" s="12"/>
      <c r="AM37" s="12"/>
      <c r="AN37" s="158"/>
      <c r="AO37" s="178"/>
      <c r="AP37" s="178"/>
      <c r="AQ37" s="178"/>
      <c r="AR37" s="178"/>
      <c r="AS37" s="178"/>
      <c r="AT37" s="178"/>
      <c r="AU37" s="178"/>
      <c r="AV37" s="178"/>
      <c r="AW37" s="178"/>
      <c r="AX37" s="178"/>
      <c r="AY37" s="178"/>
      <c r="AZ37" s="178"/>
      <c r="BA37" s="178"/>
      <c r="BB37" s="178"/>
      <c r="BC37" s="256"/>
      <c r="BD37" s="11"/>
      <c r="BE37" s="52"/>
      <c r="BF37" s="155"/>
      <c r="BG37" s="156"/>
      <c r="BH37" s="156"/>
      <c r="BI37" s="153"/>
      <c r="BJ37" s="243"/>
      <c r="BK37" s="244"/>
      <c r="BL37" s="244"/>
      <c r="BM37" s="244"/>
      <c r="BN37" s="245"/>
      <c r="BO37" s="173"/>
      <c r="BP37" s="173"/>
      <c r="BQ37" s="173"/>
      <c r="BR37" s="173"/>
      <c r="BS37" s="173"/>
      <c r="BT37" s="173"/>
      <c r="BU37" s="173"/>
      <c r="BV37" s="173"/>
      <c r="BW37" s="173"/>
      <c r="BX37" s="173"/>
      <c r="BY37" s="154"/>
      <c r="BZ37" s="154"/>
      <c r="CA37" s="177"/>
      <c r="CB37" s="178"/>
      <c r="CC37" s="178"/>
      <c r="CD37" s="179"/>
      <c r="CE37" s="235"/>
      <c r="CF37" s="173"/>
      <c r="CG37" s="173"/>
      <c r="CH37" s="173"/>
      <c r="CI37" s="173"/>
      <c r="CJ37" s="173"/>
      <c r="CK37" s="173"/>
      <c r="CL37" s="173"/>
      <c r="CM37" s="173"/>
      <c r="CN37" s="173"/>
      <c r="CO37" s="173"/>
      <c r="CP37" s="173"/>
      <c r="CQ37" s="173"/>
      <c r="CR37" s="173"/>
      <c r="CS37" s="173"/>
      <c r="CT37" s="173"/>
      <c r="CU37" s="173"/>
      <c r="CV37" s="173"/>
      <c r="CW37" s="173"/>
      <c r="CX37" s="173"/>
      <c r="CY37" s="173"/>
      <c r="CZ37" s="173"/>
      <c r="DA37" s="173"/>
      <c r="DB37" s="173"/>
      <c r="DC37" s="173"/>
      <c r="DD37" s="173"/>
      <c r="DE37" s="173"/>
      <c r="DF37" s="154"/>
      <c r="DG37" s="533"/>
      <c r="DH37" s="349"/>
      <c r="DI37" s="349"/>
      <c r="DJ37" s="534"/>
      <c r="DK37" s="418"/>
      <c r="DL37" s="418"/>
      <c r="DM37" s="418"/>
      <c r="DN37" s="419"/>
    </row>
    <row r="38" spans="1:118" s="16" customFormat="1" ht="6" customHeight="1">
      <c r="A38" s="11"/>
      <c r="B38" s="11"/>
      <c r="C38" s="44"/>
      <c r="D38" s="44"/>
      <c r="E38" s="47"/>
      <c r="F38" s="47"/>
      <c r="G38" s="47"/>
      <c r="H38" s="47"/>
      <c r="I38" s="45"/>
      <c r="J38" s="45"/>
      <c r="K38" s="45"/>
      <c r="L38" s="45"/>
      <c r="M38" s="46"/>
      <c r="N38" s="46"/>
      <c r="O38" s="46"/>
      <c r="P38" s="46"/>
      <c r="Q38" s="45"/>
      <c r="R38" s="45"/>
      <c r="S38" s="45"/>
      <c r="T38" s="45"/>
      <c r="U38" s="46"/>
      <c r="V38" s="46"/>
      <c r="W38" s="46"/>
      <c r="X38" s="46"/>
      <c r="Y38" s="46"/>
      <c r="Z38" s="13"/>
      <c r="AA38" s="13"/>
      <c r="AB38" s="13"/>
      <c r="AC38" s="13"/>
      <c r="AD38" s="13"/>
      <c r="AE38" s="18"/>
      <c r="AF38" s="18"/>
      <c r="AG38" s="18"/>
      <c r="AH38" s="14"/>
      <c r="AI38" s="12"/>
      <c r="AJ38" s="12"/>
      <c r="AK38" s="12"/>
      <c r="AL38" s="12"/>
      <c r="AM38" s="12"/>
      <c r="AN38" s="158"/>
      <c r="AO38" s="178"/>
      <c r="AP38" s="178"/>
      <c r="AQ38" s="178"/>
      <c r="AR38" s="178"/>
      <c r="AS38" s="178"/>
      <c r="AT38" s="178"/>
      <c r="AU38" s="178"/>
      <c r="AV38" s="178"/>
      <c r="AW38" s="178"/>
      <c r="AX38" s="178"/>
      <c r="AY38" s="178"/>
      <c r="AZ38" s="178"/>
      <c r="BA38" s="178"/>
      <c r="BB38" s="178"/>
      <c r="BC38" s="256"/>
      <c r="BD38" s="11"/>
      <c r="BE38" s="52"/>
      <c r="BF38" s="155"/>
      <c r="BG38" s="156"/>
      <c r="BH38" s="156"/>
      <c r="BI38" s="153"/>
      <c r="BJ38" s="243"/>
      <c r="BK38" s="244"/>
      <c r="BL38" s="244"/>
      <c r="BM38" s="244"/>
      <c r="BN38" s="245"/>
      <c r="BO38" s="173"/>
      <c r="BP38" s="173"/>
      <c r="BQ38" s="173"/>
      <c r="BR38" s="173"/>
      <c r="BS38" s="173"/>
      <c r="BT38" s="173"/>
      <c r="BU38" s="173"/>
      <c r="BV38" s="173"/>
      <c r="BW38" s="173"/>
      <c r="BX38" s="173"/>
      <c r="BY38" s="154"/>
      <c r="BZ38" s="154"/>
      <c r="CA38" s="177"/>
      <c r="CB38" s="178"/>
      <c r="CC38" s="178"/>
      <c r="CD38" s="179"/>
      <c r="CE38" s="235"/>
      <c r="CF38" s="173"/>
      <c r="CG38" s="173"/>
      <c r="CH38" s="173"/>
      <c r="CI38" s="173"/>
      <c r="CJ38" s="173"/>
      <c r="CK38" s="173"/>
      <c r="CL38" s="173"/>
      <c r="CM38" s="173"/>
      <c r="CN38" s="173"/>
      <c r="CO38" s="173"/>
      <c r="CP38" s="173"/>
      <c r="CQ38" s="173"/>
      <c r="CR38" s="173"/>
      <c r="CS38" s="173"/>
      <c r="CT38" s="173"/>
      <c r="CU38" s="173"/>
      <c r="CV38" s="173"/>
      <c r="CW38" s="173"/>
      <c r="CX38" s="173"/>
      <c r="CY38" s="173"/>
      <c r="CZ38" s="173"/>
      <c r="DA38" s="173"/>
      <c r="DB38" s="173"/>
      <c r="DC38" s="173"/>
      <c r="DD38" s="173"/>
      <c r="DE38" s="173"/>
      <c r="DF38" s="154"/>
      <c r="DG38" s="533"/>
      <c r="DH38" s="349"/>
      <c r="DI38" s="349"/>
      <c r="DJ38" s="534"/>
      <c r="DK38" s="418"/>
      <c r="DL38" s="418"/>
      <c r="DM38" s="418"/>
      <c r="DN38" s="419"/>
    </row>
    <row r="39" spans="22:118" s="16" customFormat="1" ht="6" customHeight="1">
      <c r="V39" s="12"/>
      <c r="W39" s="12"/>
      <c r="X39" s="12"/>
      <c r="Y39" s="12"/>
      <c r="AI39" s="15"/>
      <c r="AJ39" s="15"/>
      <c r="AK39" s="15"/>
      <c r="AN39" s="158"/>
      <c r="AO39" s="178"/>
      <c r="AP39" s="178"/>
      <c r="AQ39" s="178"/>
      <c r="AR39" s="178"/>
      <c r="AS39" s="178"/>
      <c r="AT39" s="178"/>
      <c r="AU39" s="178"/>
      <c r="AV39" s="178"/>
      <c r="AW39" s="178"/>
      <c r="AX39" s="178"/>
      <c r="AY39" s="178"/>
      <c r="AZ39" s="178"/>
      <c r="BA39" s="178"/>
      <c r="BB39" s="178"/>
      <c r="BC39" s="256"/>
      <c r="BE39" s="52"/>
      <c r="BF39" s="155"/>
      <c r="BG39" s="156"/>
      <c r="BH39" s="156"/>
      <c r="BI39" s="153"/>
      <c r="BJ39" s="246"/>
      <c r="BK39" s="247"/>
      <c r="BL39" s="247"/>
      <c r="BM39" s="247"/>
      <c r="BN39" s="248"/>
      <c r="BO39" s="173"/>
      <c r="BP39" s="173"/>
      <c r="BQ39" s="173"/>
      <c r="BR39" s="173"/>
      <c r="BS39" s="173"/>
      <c r="BT39" s="173"/>
      <c r="BU39" s="173"/>
      <c r="BV39" s="173"/>
      <c r="BW39" s="173"/>
      <c r="BX39" s="173"/>
      <c r="BY39" s="154"/>
      <c r="BZ39" s="154"/>
      <c r="CA39" s="180"/>
      <c r="CB39" s="181"/>
      <c r="CC39" s="181"/>
      <c r="CD39" s="182"/>
      <c r="CE39" s="235"/>
      <c r="CF39" s="173"/>
      <c r="CG39" s="173"/>
      <c r="CH39" s="173"/>
      <c r="CI39" s="173"/>
      <c r="CJ39" s="173"/>
      <c r="CK39" s="173"/>
      <c r="CL39" s="173"/>
      <c r="CM39" s="173"/>
      <c r="CN39" s="173"/>
      <c r="CO39" s="173"/>
      <c r="CP39" s="173"/>
      <c r="CQ39" s="173"/>
      <c r="CR39" s="173"/>
      <c r="CS39" s="173"/>
      <c r="CT39" s="173"/>
      <c r="CU39" s="173"/>
      <c r="CV39" s="173"/>
      <c r="CW39" s="173"/>
      <c r="CX39" s="173"/>
      <c r="CY39" s="173"/>
      <c r="CZ39" s="173"/>
      <c r="DA39" s="173"/>
      <c r="DB39" s="173"/>
      <c r="DC39" s="173"/>
      <c r="DD39" s="173"/>
      <c r="DE39" s="173"/>
      <c r="DF39" s="154"/>
      <c r="DG39" s="535"/>
      <c r="DH39" s="351"/>
      <c r="DI39" s="351"/>
      <c r="DJ39" s="536"/>
      <c r="DK39" s="418"/>
      <c r="DL39" s="418"/>
      <c r="DM39" s="418"/>
      <c r="DN39" s="419"/>
    </row>
    <row r="40" spans="3:118" s="16" customFormat="1" ht="6" customHeight="1">
      <c r="C40" s="370" t="s">
        <v>58</v>
      </c>
      <c r="D40" s="370"/>
      <c r="E40" s="370"/>
      <c r="F40" s="172" t="s">
        <v>229</v>
      </c>
      <c r="G40" s="172"/>
      <c r="H40" s="172"/>
      <c r="I40" s="172"/>
      <c r="J40" s="172"/>
      <c r="K40" s="172"/>
      <c r="L40" s="172"/>
      <c r="M40" s="172"/>
      <c r="N40" s="172"/>
      <c r="O40" s="172"/>
      <c r="P40" s="172"/>
      <c r="Q40" s="196">
        <f>'基本シート'!G2</f>
        <v>3</v>
      </c>
      <c r="R40" s="196"/>
      <c r="S40" s="196"/>
      <c r="T40" s="371"/>
      <c r="U40" s="381" t="s">
        <v>13</v>
      </c>
      <c r="V40" s="382"/>
      <c r="W40" s="382"/>
      <c r="X40" s="382"/>
      <c r="Y40" s="382"/>
      <c r="Z40" s="382"/>
      <c r="AA40" s="382"/>
      <c r="AB40" s="382"/>
      <c r="AC40" s="382"/>
      <c r="AD40" s="382"/>
      <c r="AE40" s="383"/>
      <c r="AF40" s="17"/>
      <c r="AG40" s="17"/>
      <c r="AH40" s="17"/>
      <c r="AI40" s="17"/>
      <c r="AJ40" s="15"/>
      <c r="AK40" s="15"/>
      <c r="AN40" s="158"/>
      <c r="AO40" s="178"/>
      <c r="AP40" s="178"/>
      <c r="AQ40" s="178"/>
      <c r="AR40" s="178"/>
      <c r="AS40" s="178"/>
      <c r="AT40" s="178"/>
      <c r="AU40" s="178"/>
      <c r="AV40" s="178"/>
      <c r="AW40" s="178"/>
      <c r="AX40" s="178"/>
      <c r="AY40" s="178"/>
      <c r="AZ40" s="178"/>
      <c r="BA40" s="178"/>
      <c r="BB40" s="178"/>
      <c r="BC40" s="256"/>
      <c r="BE40" s="52"/>
      <c r="BF40" s="155" t="s">
        <v>56</v>
      </c>
      <c r="BG40" s="156"/>
      <c r="BH40" s="156"/>
      <c r="BI40" s="153"/>
      <c r="BJ40" s="157" t="s">
        <v>107</v>
      </c>
      <c r="BK40" s="175"/>
      <c r="BL40" s="175"/>
      <c r="BM40" s="175"/>
      <c r="BN40" s="175"/>
      <c r="BO40" s="173">
        <f>'基本シート'!W22</f>
        <v>2</v>
      </c>
      <c r="BP40" s="173"/>
      <c r="BQ40" s="173"/>
      <c r="BR40" s="173"/>
      <c r="BS40" s="173">
        <f>'基本シート'!W23</f>
        <v>6</v>
      </c>
      <c r="BT40" s="173"/>
      <c r="BU40" s="173"/>
      <c r="BV40" s="173"/>
      <c r="BW40" s="173">
        <f>'基本シート'!W24</f>
      </c>
      <c r="BX40" s="173"/>
      <c r="BY40" s="154"/>
      <c r="BZ40" s="154"/>
      <c r="CA40" s="174">
        <f>'基本シート'!W29</f>
        <v>19</v>
      </c>
      <c r="CB40" s="175"/>
      <c r="CC40" s="175"/>
      <c r="CD40" s="176"/>
      <c r="CE40" s="235">
        <f>'基本シート'!$W30</f>
        <v>0</v>
      </c>
      <c r="CF40" s="173"/>
      <c r="CG40" s="173"/>
      <c r="CH40" s="173"/>
      <c r="CI40" s="173">
        <f>'基本シート'!$W31</f>
        <v>0</v>
      </c>
      <c r="CJ40" s="173"/>
      <c r="CK40" s="173"/>
      <c r="CL40" s="173"/>
      <c r="CM40" s="173">
        <f>'基本シート'!$W32</f>
        <v>0</v>
      </c>
      <c r="CN40" s="173"/>
      <c r="CO40" s="173"/>
      <c r="CP40" s="173"/>
      <c r="CQ40" s="173">
        <f>'基本シート'!$W33</f>
        <v>0</v>
      </c>
      <c r="CR40" s="173"/>
      <c r="CS40" s="173"/>
      <c r="CT40" s="173"/>
      <c r="CU40" s="173">
        <f>'基本シート'!$W34</f>
        <v>0</v>
      </c>
      <c r="CV40" s="173"/>
      <c r="CW40" s="173"/>
      <c r="CX40" s="173"/>
      <c r="CY40" s="173">
        <f>'基本シート'!$W35</f>
        <v>0</v>
      </c>
      <c r="CZ40" s="173"/>
      <c r="DA40" s="173"/>
      <c r="DB40" s="173"/>
      <c r="DC40" s="173">
        <f>SUM('基本シート'!W$36:X$41)</f>
        <v>11</v>
      </c>
      <c r="DD40" s="173"/>
      <c r="DE40" s="173"/>
      <c r="DF40" s="154"/>
      <c r="DG40" s="529" t="s">
        <v>56</v>
      </c>
      <c r="DH40" s="530"/>
      <c r="DI40" s="531"/>
      <c r="DJ40" s="532"/>
      <c r="DK40" s="418">
        <f>'基本シート'!W$42</f>
        <v>30</v>
      </c>
      <c r="DL40" s="418"/>
      <c r="DM40" s="418"/>
      <c r="DN40" s="419"/>
    </row>
    <row r="41" spans="3:118" s="16" customFormat="1" ht="6" customHeight="1">
      <c r="C41" s="370"/>
      <c r="D41" s="370"/>
      <c r="E41" s="370"/>
      <c r="F41" s="172"/>
      <c r="G41" s="172"/>
      <c r="H41" s="172"/>
      <c r="I41" s="172"/>
      <c r="J41" s="172"/>
      <c r="K41" s="172"/>
      <c r="L41" s="172"/>
      <c r="M41" s="172"/>
      <c r="N41" s="172"/>
      <c r="O41" s="172"/>
      <c r="P41" s="172"/>
      <c r="Q41" s="196"/>
      <c r="R41" s="196"/>
      <c r="S41" s="196"/>
      <c r="T41" s="371"/>
      <c r="U41" s="384"/>
      <c r="V41" s="385"/>
      <c r="W41" s="385"/>
      <c r="X41" s="385"/>
      <c r="Y41" s="385"/>
      <c r="Z41" s="385"/>
      <c r="AA41" s="385"/>
      <c r="AB41" s="385"/>
      <c r="AC41" s="385"/>
      <c r="AD41" s="385"/>
      <c r="AE41" s="386"/>
      <c r="AF41" s="17"/>
      <c r="AG41" s="17"/>
      <c r="AH41" s="17"/>
      <c r="AI41" s="17"/>
      <c r="AJ41" s="15"/>
      <c r="AN41" s="158"/>
      <c r="AO41" s="178"/>
      <c r="AP41" s="178"/>
      <c r="AQ41" s="178"/>
      <c r="AR41" s="178"/>
      <c r="AS41" s="178"/>
      <c r="AT41" s="178"/>
      <c r="AU41" s="178"/>
      <c r="AV41" s="178"/>
      <c r="AW41" s="178"/>
      <c r="AX41" s="178"/>
      <c r="AY41" s="178"/>
      <c r="AZ41" s="178"/>
      <c r="BA41" s="178"/>
      <c r="BB41" s="178"/>
      <c r="BC41" s="256"/>
      <c r="BE41" s="52"/>
      <c r="BF41" s="155"/>
      <c r="BG41" s="156"/>
      <c r="BH41" s="156"/>
      <c r="BI41" s="153"/>
      <c r="BJ41" s="158"/>
      <c r="BK41" s="178"/>
      <c r="BL41" s="178"/>
      <c r="BM41" s="178"/>
      <c r="BN41" s="178"/>
      <c r="BO41" s="173"/>
      <c r="BP41" s="173"/>
      <c r="BQ41" s="173"/>
      <c r="BR41" s="173"/>
      <c r="BS41" s="173"/>
      <c r="BT41" s="173"/>
      <c r="BU41" s="173"/>
      <c r="BV41" s="173"/>
      <c r="BW41" s="173"/>
      <c r="BX41" s="173"/>
      <c r="BY41" s="154"/>
      <c r="BZ41" s="154"/>
      <c r="CA41" s="177"/>
      <c r="CB41" s="178"/>
      <c r="CC41" s="178"/>
      <c r="CD41" s="179"/>
      <c r="CE41" s="235"/>
      <c r="CF41" s="173"/>
      <c r="CG41" s="173"/>
      <c r="CH41" s="173"/>
      <c r="CI41" s="173"/>
      <c r="CJ41" s="173"/>
      <c r="CK41" s="173"/>
      <c r="CL41" s="173"/>
      <c r="CM41" s="173"/>
      <c r="CN41" s="173"/>
      <c r="CO41" s="173"/>
      <c r="CP41" s="173"/>
      <c r="CQ41" s="173"/>
      <c r="CR41" s="173"/>
      <c r="CS41" s="173"/>
      <c r="CT41" s="173"/>
      <c r="CU41" s="173"/>
      <c r="CV41" s="173"/>
      <c r="CW41" s="173"/>
      <c r="CX41" s="173"/>
      <c r="CY41" s="173"/>
      <c r="CZ41" s="173"/>
      <c r="DA41" s="173"/>
      <c r="DB41" s="173"/>
      <c r="DC41" s="173"/>
      <c r="DD41" s="173"/>
      <c r="DE41" s="173"/>
      <c r="DF41" s="154"/>
      <c r="DG41" s="533"/>
      <c r="DH41" s="349"/>
      <c r="DI41" s="349"/>
      <c r="DJ41" s="534"/>
      <c r="DK41" s="418"/>
      <c r="DL41" s="418"/>
      <c r="DM41" s="418"/>
      <c r="DN41" s="419"/>
    </row>
    <row r="42" spans="3:118" s="16" customFormat="1" ht="6" customHeight="1">
      <c r="C42" s="370"/>
      <c r="D42" s="370"/>
      <c r="E42" s="370"/>
      <c r="F42" s="172"/>
      <c r="G42" s="172"/>
      <c r="H42" s="172"/>
      <c r="I42" s="172"/>
      <c r="J42" s="172"/>
      <c r="K42" s="172"/>
      <c r="L42" s="172"/>
      <c r="M42" s="172"/>
      <c r="N42" s="172"/>
      <c r="O42" s="172"/>
      <c r="P42" s="172"/>
      <c r="Q42" s="196"/>
      <c r="R42" s="196"/>
      <c r="S42" s="196"/>
      <c r="T42" s="371"/>
      <c r="U42" s="387"/>
      <c r="V42" s="388"/>
      <c r="W42" s="388"/>
      <c r="X42" s="388"/>
      <c r="Y42" s="388"/>
      <c r="Z42" s="388"/>
      <c r="AA42" s="388"/>
      <c r="AB42" s="388"/>
      <c r="AC42" s="388"/>
      <c r="AD42" s="388"/>
      <c r="AE42" s="389"/>
      <c r="AF42" s="17"/>
      <c r="AG42" s="17"/>
      <c r="AH42" s="17"/>
      <c r="AI42" s="17"/>
      <c r="AN42" s="158"/>
      <c r="AO42" s="178"/>
      <c r="AP42" s="178"/>
      <c r="AQ42" s="178"/>
      <c r="AR42" s="178"/>
      <c r="AS42" s="178"/>
      <c r="AT42" s="178"/>
      <c r="AU42" s="178"/>
      <c r="AV42" s="178"/>
      <c r="AW42" s="178"/>
      <c r="AX42" s="178"/>
      <c r="AY42" s="178"/>
      <c r="AZ42" s="178"/>
      <c r="BA42" s="178"/>
      <c r="BB42" s="178"/>
      <c r="BC42" s="256"/>
      <c r="BE42" s="52"/>
      <c r="BF42" s="155"/>
      <c r="BG42" s="156"/>
      <c r="BH42" s="156"/>
      <c r="BI42" s="153"/>
      <c r="BJ42" s="158">
        <f>'基本シート'!W21</f>
        <v>11</v>
      </c>
      <c r="BK42" s="178"/>
      <c r="BL42" s="178"/>
      <c r="BM42" s="178"/>
      <c r="BN42" s="178"/>
      <c r="BO42" s="173"/>
      <c r="BP42" s="173"/>
      <c r="BQ42" s="173"/>
      <c r="BR42" s="173"/>
      <c r="BS42" s="173"/>
      <c r="BT42" s="173"/>
      <c r="BU42" s="173"/>
      <c r="BV42" s="173"/>
      <c r="BW42" s="173"/>
      <c r="BX42" s="173"/>
      <c r="BY42" s="154"/>
      <c r="BZ42" s="154"/>
      <c r="CA42" s="177"/>
      <c r="CB42" s="178"/>
      <c r="CC42" s="178"/>
      <c r="CD42" s="179"/>
      <c r="CE42" s="235"/>
      <c r="CF42" s="173"/>
      <c r="CG42" s="173"/>
      <c r="CH42" s="173"/>
      <c r="CI42" s="173"/>
      <c r="CJ42" s="173"/>
      <c r="CK42" s="173"/>
      <c r="CL42" s="173"/>
      <c r="CM42" s="173"/>
      <c r="CN42" s="173"/>
      <c r="CO42" s="173"/>
      <c r="CP42" s="173"/>
      <c r="CQ42" s="173"/>
      <c r="CR42" s="173"/>
      <c r="CS42" s="173"/>
      <c r="CT42" s="173"/>
      <c r="CU42" s="173"/>
      <c r="CV42" s="173"/>
      <c r="CW42" s="173"/>
      <c r="CX42" s="173"/>
      <c r="CY42" s="173"/>
      <c r="CZ42" s="173"/>
      <c r="DA42" s="173"/>
      <c r="DB42" s="173"/>
      <c r="DC42" s="173"/>
      <c r="DD42" s="173"/>
      <c r="DE42" s="173"/>
      <c r="DF42" s="154"/>
      <c r="DG42" s="533"/>
      <c r="DH42" s="349"/>
      <c r="DI42" s="349"/>
      <c r="DJ42" s="534"/>
      <c r="DK42" s="418"/>
      <c r="DL42" s="418"/>
      <c r="DM42" s="418"/>
      <c r="DN42" s="419"/>
    </row>
    <row r="43" spans="3:118" s="16" customFormat="1" ht="6" customHeight="1">
      <c r="C43" s="370"/>
      <c r="D43" s="370"/>
      <c r="E43" s="370"/>
      <c r="F43" s="196" t="str">
        <f>IF(ISERROR(VLOOKUP('基本シート'!B22,クラス表示,2,0)),"",VLOOKUP('基本シート'!B22,クラス表示,2,0))</f>
        <v>ストライカー</v>
      </c>
      <c r="G43" s="196"/>
      <c r="H43" s="196"/>
      <c r="I43" s="196"/>
      <c r="J43" s="196"/>
      <c r="K43" s="196"/>
      <c r="L43" s="196"/>
      <c r="M43" s="196"/>
      <c r="N43" s="196"/>
      <c r="O43" s="196"/>
      <c r="P43" s="196"/>
      <c r="Q43" s="196">
        <f>'基本シート'!I3</f>
        <v>1</v>
      </c>
      <c r="R43" s="196"/>
      <c r="S43" s="196"/>
      <c r="T43" s="196"/>
      <c r="U43" s="196" t="str">
        <f>'基本シート'!K3</f>
        <v>トール</v>
      </c>
      <c r="V43" s="196"/>
      <c r="W43" s="196"/>
      <c r="X43" s="196"/>
      <c r="Y43" s="196"/>
      <c r="Z43" s="196"/>
      <c r="AA43" s="196"/>
      <c r="AB43" s="196"/>
      <c r="AC43" s="196"/>
      <c r="AD43" s="196"/>
      <c r="AE43" s="196"/>
      <c r="AF43" s="55"/>
      <c r="AG43" s="17"/>
      <c r="AH43" s="17"/>
      <c r="AI43" s="17"/>
      <c r="AN43" s="158"/>
      <c r="AO43" s="178"/>
      <c r="AP43" s="178"/>
      <c r="AQ43" s="178"/>
      <c r="AR43" s="178"/>
      <c r="AS43" s="178"/>
      <c r="AT43" s="178"/>
      <c r="AU43" s="178"/>
      <c r="AV43" s="178"/>
      <c r="AW43" s="178"/>
      <c r="AX43" s="178"/>
      <c r="AY43" s="178"/>
      <c r="AZ43" s="178"/>
      <c r="BA43" s="178"/>
      <c r="BB43" s="178"/>
      <c r="BC43" s="256"/>
      <c r="BE43" s="52"/>
      <c r="BF43" s="155"/>
      <c r="BG43" s="156"/>
      <c r="BH43" s="156"/>
      <c r="BI43" s="153"/>
      <c r="BJ43" s="234"/>
      <c r="BK43" s="181"/>
      <c r="BL43" s="181"/>
      <c r="BM43" s="181"/>
      <c r="BN43" s="181"/>
      <c r="BO43" s="173"/>
      <c r="BP43" s="173"/>
      <c r="BQ43" s="173"/>
      <c r="BR43" s="173"/>
      <c r="BS43" s="173"/>
      <c r="BT43" s="173"/>
      <c r="BU43" s="173"/>
      <c r="BV43" s="173"/>
      <c r="BW43" s="173"/>
      <c r="BX43" s="173"/>
      <c r="BY43" s="154"/>
      <c r="BZ43" s="154"/>
      <c r="CA43" s="180"/>
      <c r="CB43" s="181"/>
      <c r="CC43" s="181"/>
      <c r="CD43" s="182"/>
      <c r="CE43" s="235"/>
      <c r="CF43" s="173"/>
      <c r="CG43" s="173"/>
      <c r="CH43" s="173"/>
      <c r="CI43" s="173"/>
      <c r="CJ43" s="173"/>
      <c r="CK43" s="173"/>
      <c r="CL43" s="173"/>
      <c r="CM43" s="173"/>
      <c r="CN43" s="173"/>
      <c r="CO43" s="173"/>
      <c r="CP43" s="173"/>
      <c r="CQ43" s="173"/>
      <c r="CR43" s="173"/>
      <c r="CS43" s="173"/>
      <c r="CT43" s="173"/>
      <c r="CU43" s="173"/>
      <c r="CV43" s="173"/>
      <c r="CW43" s="173"/>
      <c r="CX43" s="173"/>
      <c r="CY43" s="173"/>
      <c r="CZ43" s="173"/>
      <c r="DA43" s="173"/>
      <c r="DB43" s="173"/>
      <c r="DC43" s="173"/>
      <c r="DD43" s="173"/>
      <c r="DE43" s="173"/>
      <c r="DF43" s="154"/>
      <c r="DG43" s="535"/>
      <c r="DH43" s="351"/>
      <c r="DI43" s="351"/>
      <c r="DJ43" s="536"/>
      <c r="DK43" s="418"/>
      <c r="DL43" s="418"/>
      <c r="DM43" s="418"/>
      <c r="DN43" s="419"/>
    </row>
    <row r="44" spans="3:118" s="16" customFormat="1" ht="6" customHeight="1">
      <c r="C44" s="370"/>
      <c r="D44" s="370"/>
      <c r="E44" s="370"/>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55"/>
      <c r="AG44" s="17"/>
      <c r="AH44" s="17"/>
      <c r="AI44" s="17"/>
      <c r="AN44" s="158"/>
      <c r="AO44" s="178"/>
      <c r="AP44" s="178"/>
      <c r="AQ44" s="178"/>
      <c r="AR44" s="178"/>
      <c r="AS44" s="178"/>
      <c r="AT44" s="178"/>
      <c r="AU44" s="178"/>
      <c r="AV44" s="178"/>
      <c r="AW44" s="178"/>
      <c r="AX44" s="178"/>
      <c r="AY44" s="178"/>
      <c r="AZ44" s="178"/>
      <c r="BA44" s="178"/>
      <c r="BB44" s="178"/>
      <c r="BC44" s="256"/>
      <c r="BE44" s="52"/>
      <c r="BF44" s="155" t="s">
        <v>483</v>
      </c>
      <c r="BG44" s="156"/>
      <c r="BH44" s="156"/>
      <c r="BI44" s="153"/>
      <c r="BJ44" s="157" t="s">
        <v>108</v>
      </c>
      <c r="BK44" s="175"/>
      <c r="BL44" s="175"/>
      <c r="BM44" s="175"/>
      <c r="BN44" s="175"/>
      <c r="BO44" s="173">
        <f>'基本シート'!Y22</f>
        <v>3</v>
      </c>
      <c r="BP44" s="173"/>
      <c r="BQ44" s="173"/>
      <c r="BR44" s="173"/>
      <c r="BS44" s="173">
        <f>'基本シート'!Y23</f>
        <v>6</v>
      </c>
      <c r="BT44" s="173"/>
      <c r="BU44" s="173"/>
      <c r="BV44" s="173"/>
      <c r="BW44" s="173">
        <f>'基本シート'!Y24</f>
      </c>
      <c r="BX44" s="173"/>
      <c r="BY44" s="154"/>
      <c r="BZ44" s="154"/>
      <c r="CA44" s="174">
        <f>'基本シート'!Y29</f>
        <v>15</v>
      </c>
      <c r="CB44" s="175"/>
      <c r="CC44" s="175"/>
      <c r="CD44" s="176"/>
      <c r="CE44" s="235">
        <f>'基本シート'!$Y30</f>
        <v>6</v>
      </c>
      <c r="CF44" s="173"/>
      <c r="CG44" s="173"/>
      <c r="CH44" s="173"/>
      <c r="CI44" s="173">
        <f>'基本シート'!$Y31</f>
        <v>0</v>
      </c>
      <c r="CJ44" s="173"/>
      <c r="CK44" s="173"/>
      <c r="CL44" s="173"/>
      <c r="CM44" s="173">
        <f>'基本シート'!$Y32</f>
        <v>0</v>
      </c>
      <c r="CN44" s="173"/>
      <c r="CO44" s="173"/>
      <c r="CP44" s="173"/>
      <c r="CQ44" s="173">
        <f>'基本シート'!$Y33</f>
        <v>0</v>
      </c>
      <c r="CR44" s="173"/>
      <c r="CS44" s="173"/>
      <c r="CT44" s="173"/>
      <c r="CU44" s="173">
        <f>'基本シート'!$Y34</f>
        <v>0</v>
      </c>
      <c r="CV44" s="173"/>
      <c r="CW44" s="173"/>
      <c r="CX44" s="173"/>
      <c r="CY44" s="173">
        <f>'基本シート'!$Y35</f>
        <v>0</v>
      </c>
      <c r="CZ44" s="173"/>
      <c r="DA44" s="173"/>
      <c r="DB44" s="173"/>
      <c r="DC44" s="157">
        <f>SUM('基本シート'!Y$36:Z$41)</f>
        <v>0</v>
      </c>
      <c r="DD44" s="175"/>
      <c r="DE44" s="175"/>
      <c r="DF44" s="176"/>
      <c r="DG44" s="529" t="s">
        <v>338</v>
      </c>
      <c r="DH44" s="530"/>
      <c r="DI44" s="531"/>
      <c r="DJ44" s="532"/>
      <c r="DK44" s="418">
        <f>'基本シート'!Y$42</f>
        <v>21</v>
      </c>
      <c r="DL44" s="418"/>
      <c r="DM44" s="418"/>
      <c r="DN44" s="419"/>
    </row>
    <row r="45" spans="3:118" s="16" customFormat="1" ht="6" customHeight="1">
      <c r="C45" s="370"/>
      <c r="D45" s="370"/>
      <c r="E45" s="370"/>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55"/>
      <c r="AG45" s="17"/>
      <c r="AH45" s="17"/>
      <c r="AI45" s="17"/>
      <c r="AN45" s="158"/>
      <c r="AO45" s="178"/>
      <c r="AP45" s="178"/>
      <c r="AQ45" s="178"/>
      <c r="AR45" s="178"/>
      <c r="AS45" s="178"/>
      <c r="AT45" s="178"/>
      <c r="AU45" s="178"/>
      <c r="AV45" s="178"/>
      <c r="AW45" s="178"/>
      <c r="AX45" s="178"/>
      <c r="AY45" s="178"/>
      <c r="AZ45" s="178"/>
      <c r="BA45" s="178"/>
      <c r="BB45" s="178"/>
      <c r="BC45" s="256"/>
      <c r="BE45" s="52"/>
      <c r="BF45" s="155"/>
      <c r="BG45" s="156"/>
      <c r="BH45" s="156"/>
      <c r="BI45" s="153"/>
      <c r="BJ45" s="158"/>
      <c r="BK45" s="178"/>
      <c r="BL45" s="178"/>
      <c r="BM45" s="178"/>
      <c r="BN45" s="178"/>
      <c r="BO45" s="173"/>
      <c r="BP45" s="173"/>
      <c r="BQ45" s="173"/>
      <c r="BR45" s="173"/>
      <c r="BS45" s="173"/>
      <c r="BT45" s="173"/>
      <c r="BU45" s="173"/>
      <c r="BV45" s="173"/>
      <c r="BW45" s="173"/>
      <c r="BX45" s="173"/>
      <c r="BY45" s="154"/>
      <c r="BZ45" s="154"/>
      <c r="CA45" s="177"/>
      <c r="CB45" s="178"/>
      <c r="CC45" s="178"/>
      <c r="CD45" s="179"/>
      <c r="CE45" s="235"/>
      <c r="CF45" s="173"/>
      <c r="CG45" s="173"/>
      <c r="CH45" s="173"/>
      <c r="CI45" s="173"/>
      <c r="CJ45" s="173"/>
      <c r="CK45" s="173"/>
      <c r="CL45" s="173"/>
      <c r="CM45" s="173"/>
      <c r="CN45" s="173"/>
      <c r="CO45" s="173"/>
      <c r="CP45" s="173"/>
      <c r="CQ45" s="173"/>
      <c r="CR45" s="173"/>
      <c r="CS45" s="173"/>
      <c r="CT45" s="173"/>
      <c r="CU45" s="173"/>
      <c r="CV45" s="173"/>
      <c r="CW45" s="173"/>
      <c r="CX45" s="173"/>
      <c r="CY45" s="173"/>
      <c r="CZ45" s="173"/>
      <c r="DA45" s="173"/>
      <c r="DB45" s="173"/>
      <c r="DC45" s="158"/>
      <c r="DD45" s="178"/>
      <c r="DE45" s="178"/>
      <c r="DF45" s="179"/>
      <c r="DG45" s="533"/>
      <c r="DH45" s="349"/>
      <c r="DI45" s="349"/>
      <c r="DJ45" s="534"/>
      <c r="DK45" s="418"/>
      <c r="DL45" s="418"/>
      <c r="DM45" s="418"/>
      <c r="DN45" s="419"/>
    </row>
    <row r="46" spans="3:118" s="16" customFormat="1" ht="6" customHeight="1">
      <c r="C46" s="370"/>
      <c r="D46" s="370"/>
      <c r="E46" s="370"/>
      <c r="F46" s="196" t="str">
        <f>IF(ISERROR(VLOOKUP('基本シート'!B23,クラス表示,2,0)),"",VLOOKUP('基本シート'!B23,クラス表示,2,0))</f>
        <v>グラムメタル</v>
      </c>
      <c r="G46" s="196"/>
      <c r="H46" s="196"/>
      <c r="I46" s="196"/>
      <c r="J46" s="196"/>
      <c r="K46" s="196"/>
      <c r="L46" s="196"/>
      <c r="M46" s="196"/>
      <c r="N46" s="196"/>
      <c r="O46" s="196"/>
      <c r="P46" s="196"/>
      <c r="Q46" s="196">
        <f>IF('基本シート'!$B$10=0,'基本シート'!I4,IF('基本シート'!$B$10=1,'基本シート'!I5,IF('基本シート'!$B$10=2,'基本シート'!I6)))</f>
        <v>2</v>
      </c>
      <c r="R46" s="196"/>
      <c r="S46" s="196"/>
      <c r="T46" s="196"/>
      <c r="U46" s="196" t="str">
        <f>'基本シート'!K4</f>
        <v>ヘイムダル</v>
      </c>
      <c r="V46" s="196"/>
      <c r="W46" s="196"/>
      <c r="X46" s="196"/>
      <c r="Y46" s="196"/>
      <c r="Z46" s="196"/>
      <c r="AA46" s="196"/>
      <c r="AB46" s="196"/>
      <c r="AC46" s="196"/>
      <c r="AD46" s="196"/>
      <c r="AE46" s="196"/>
      <c r="AF46" s="55"/>
      <c r="AG46" s="17"/>
      <c r="AH46" s="17"/>
      <c r="AI46" s="17"/>
      <c r="AN46" s="158"/>
      <c r="AO46" s="178"/>
      <c r="AP46" s="178"/>
      <c r="AQ46" s="178"/>
      <c r="AR46" s="178"/>
      <c r="AS46" s="178"/>
      <c r="AT46" s="178"/>
      <c r="AU46" s="178"/>
      <c r="AV46" s="178"/>
      <c r="AW46" s="178"/>
      <c r="AX46" s="178"/>
      <c r="AY46" s="178"/>
      <c r="AZ46" s="178"/>
      <c r="BA46" s="178"/>
      <c r="BB46" s="178"/>
      <c r="BC46" s="256"/>
      <c r="BE46" s="52"/>
      <c r="BF46" s="155"/>
      <c r="BG46" s="156"/>
      <c r="BH46" s="156"/>
      <c r="BI46" s="153"/>
      <c r="BJ46" s="158">
        <f>'基本シート'!Y21</f>
        <v>6</v>
      </c>
      <c r="BK46" s="178"/>
      <c r="BL46" s="178"/>
      <c r="BM46" s="178"/>
      <c r="BN46" s="178"/>
      <c r="BO46" s="173"/>
      <c r="BP46" s="173"/>
      <c r="BQ46" s="173"/>
      <c r="BR46" s="173"/>
      <c r="BS46" s="173"/>
      <c r="BT46" s="173"/>
      <c r="BU46" s="173"/>
      <c r="BV46" s="173"/>
      <c r="BW46" s="173"/>
      <c r="BX46" s="173"/>
      <c r="BY46" s="154"/>
      <c r="BZ46" s="154"/>
      <c r="CA46" s="177"/>
      <c r="CB46" s="178"/>
      <c r="CC46" s="178"/>
      <c r="CD46" s="179"/>
      <c r="CE46" s="235"/>
      <c r="CF46" s="173"/>
      <c r="CG46" s="173"/>
      <c r="CH46" s="173"/>
      <c r="CI46" s="173"/>
      <c r="CJ46" s="173"/>
      <c r="CK46" s="173"/>
      <c r="CL46" s="173"/>
      <c r="CM46" s="173"/>
      <c r="CN46" s="173"/>
      <c r="CO46" s="173"/>
      <c r="CP46" s="173"/>
      <c r="CQ46" s="173"/>
      <c r="CR46" s="173"/>
      <c r="CS46" s="173"/>
      <c r="CT46" s="173"/>
      <c r="CU46" s="173"/>
      <c r="CV46" s="173"/>
      <c r="CW46" s="173"/>
      <c r="CX46" s="173"/>
      <c r="CY46" s="173"/>
      <c r="CZ46" s="173"/>
      <c r="DA46" s="173"/>
      <c r="DB46" s="173"/>
      <c r="DC46" s="158"/>
      <c r="DD46" s="178"/>
      <c r="DE46" s="178"/>
      <c r="DF46" s="179"/>
      <c r="DG46" s="533"/>
      <c r="DH46" s="349"/>
      <c r="DI46" s="349"/>
      <c r="DJ46" s="534"/>
      <c r="DK46" s="418"/>
      <c r="DL46" s="418"/>
      <c r="DM46" s="418"/>
      <c r="DN46" s="419"/>
    </row>
    <row r="47" spans="3:118" s="16" customFormat="1" ht="6" customHeight="1">
      <c r="C47" s="370"/>
      <c r="D47" s="370"/>
      <c r="E47" s="370"/>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55"/>
      <c r="AG47" s="17"/>
      <c r="AH47" s="17"/>
      <c r="AI47" s="17"/>
      <c r="AN47" s="158"/>
      <c r="AO47" s="178"/>
      <c r="AP47" s="178"/>
      <c r="AQ47" s="178"/>
      <c r="AR47" s="178"/>
      <c r="AS47" s="178"/>
      <c r="AT47" s="178"/>
      <c r="AU47" s="178"/>
      <c r="AV47" s="178"/>
      <c r="AW47" s="178"/>
      <c r="AX47" s="178"/>
      <c r="AY47" s="178"/>
      <c r="AZ47" s="178"/>
      <c r="BA47" s="178"/>
      <c r="BB47" s="178"/>
      <c r="BC47" s="256"/>
      <c r="BE47" s="52"/>
      <c r="BF47" s="155"/>
      <c r="BG47" s="156"/>
      <c r="BH47" s="156"/>
      <c r="BI47" s="153"/>
      <c r="BJ47" s="234"/>
      <c r="BK47" s="181"/>
      <c r="BL47" s="181"/>
      <c r="BM47" s="181"/>
      <c r="BN47" s="181"/>
      <c r="BO47" s="173"/>
      <c r="BP47" s="173"/>
      <c r="BQ47" s="173"/>
      <c r="BR47" s="173"/>
      <c r="BS47" s="173"/>
      <c r="BT47" s="173"/>
      <c r="BU47" s="173"/>
      <c r="BV47" s="173"/>
      <c r="BW47" s="173"/>
      <c r="BX47" s="173"/>
      <c r="BY47" s="154"/>
      <c r="BZ47" s="154"/>
      <c r="CA47" s="180"/>
      <c r="CB47" s="181"/>
      <c r="CC47" s="181"/>
      <c r="CD47" s="182"/>
      <c r="CE47" s="235"/>
      <c r="CF47" s="173"/>
      <c r="CG47" s="173"/>
      <c r="CH47" s="173"/>
      <c r="CI47" s="173"/>
      <c r="CJ47" s="173"/>
      <c r="CK47" s="173"/>
      <c r="CL47" s="173"/>
      <c r="CM47" s="173"/>
      <c r="CN47" s="173"/>
      <c r="CO47" s="173"/>
      <c r="CP47" s="173"/>
      <c r="CQ47" s="173"/>
      <c r="CR47" s="173"/>
      <c r="CS47" s="173"/>
      <c r="CT47" s="173"/>
      <c r="CU47" s="173"/>
      <c r="CV47" s="173"/>
      <c r="CW47" s="173"/>
      <c r="CX47" s="173"/>
      <c r="CY47" s="173"/>
      <c r="CZ47" s="173"/>
      <c r="DA47" s="173"/>
      <c r="DB47" s="173"/>
      <c r="DC47" s="234"/>
      <c r="DD47" s="181"/>
      <c r="DE47" s="181"/>
      <c r="DF47" s="182"/>
      <c r="DG47" s="535"/>
      <c r="DH47" s="351"/>
      <c r="DI47" s="351"/>
      <c r="DJ47" s="536"/>
      <c r="DK47" s="418"/>
      <c r="DL47" s="418"/>
      <c r="DM47" s="418"/>
      <c r="DN47" s="419"/>
    </row>
    <row r="48" spans="3:118" s="16" customFormat="1" ht="6" customHeight="1">
      <c r="C48" s="370"/>
      <c r="D48" s="370"/>
      <c r="E48" s="370"/>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55"/>
      <c r="AG48" s="17"/>
      <c r="AH48" s="17"/>
      <c r="AI48" s="17"/>
      <c r="AJ48" s="15"/>
      <c r="AK48" s="15"/>
      <c r="AN48" s="158"/>
      <c r="AO48" s="178"/>
      <c r="AP48" s="178"/>
      <c r="AQ48" s="178"/>
      <c r="AR48" s="178"/>
      <c r="AS48" s="178"/>
      <c r="AT48" s="178"/>
      <c r="AU48" s="178"/>
      <c r="AV48" s="178"/>
      <c r="AW48" s="178"/>
      <c r="AX48" s="178"/>
      <c r="AY48" s="178"/>
      <c r="AZ48" s="178"/>
      <c r="BA48" s="178"/>
      <c r="BB48" s="178"/>
      <c r="BC48" s="256"/>
      <c r="BE48" s="52"/>
      <c r="BF48" s="264" t="s">
        <v>57</v>
      </c>
      <c r="BG48" s="265"/>
      <c r="BH48" s="265"/>
      <c r="BI48" s="266"/>
      <c r="BJ48" s="273"/>
      <c r="BK48" s="274"/>
      <c r="BL48" s="274"/>
      <c r="BM48" s="274"/>
      <c r="BN48" s="275"/>
      <c r="BO48" s="157">
        <f>'基本シート'!AA22</f>
        <v>2</v>
      </c>
      <c r="BP48" s="175"/>
      <c r="BQ48" s="175"/>
      <c r="BR48" s="255"/>
      <c r="BS48" s="157">
        <f>'基本シート'!AA23</f>
        <v>2</v>
      </c>
      <c r="BT48" s="175"/>
      <c r="BU48" s="175"/>
      <c r="BV48" s="255"/>
      <c r="BW48" s="157">
        <f>'基本シート'!AA24</f>
      </c>
      <c r="BX48" s="175"/>
      <c r="BY48" s="175"/>
      <c r="BZ48" s="176"/>
      <c r="CA48" s="174">
        <f>'基本シート'!AA29</f>
        <v>4</v>
      </c>
      <c r="CB48" s="175"/>
      <c r="CC48" s="175"/>
      <c r="CD48" s="176"/>
      <c r="CE48" s="174">
        <f>'基本シート'!$AA30</f>
        <v>2</v>
      </c>
      <c r="CF48" s="175"/>
      <c r="CG48" s="175"/>
      <c r="CH48" s="175"/>
      <c r="CI48" s="157">
        <f>'基本シート'!$AA31</f>
        <v>6</v>
      </c>
      <c r="CJ48" s="448"/>
      <c r="CK48" s="448"/>
      <c r="CL48" s="449"/>
      <c r="CM48" s="447"/>
      <c r="CN48" s="448"/>
      <c r="CO48" s="448"/>
      <c r="CP48" s="449"/>
      <c r="CQ48" s="447"/>
      <c r="CR48" s="499"/>
      <c r="CS48" s="499"/>
      <c r="CT48" s="500"/>
      <c r="CU48" s="447"/>
      <c r="CV48" s="448"/>
      <c r="CW48" s="448"/>
      <c r="CX48" s="449"/>
      <c r="CY48" s="157">
        <f>'基本シート'!$AA35</f>
        <v>0</v>
      </c>
      <c r="CZ48" s="552"/>
      <c r="DA48" s="552"/>
      <c r="DB48" s="553"/>
      <c r="DC48" s="157">
        <f>SUM('基本シート'!AA$36:AB$41)</f>
        <v>0</v>
      </c>
      <c r="DD48" s="175"/>
      <c r="DE48" s="175"/>
      <c r="DF48" s="176"/>
      <c r="DG48" s="526" t="s">
        <v>341</v>
      </c>
      <c r="DH48" s="527"/>
      <c r="DI48" s="528"/>
      <c r="DJ48" s="528"/>
      <c r="DK48" s="540" t="str">
        <f>'基本シート'!AA42</f>
        <v>〈斬〉+12</v>
      </c>
      <c r="DL48" s="540"/>
      <c r="DM48" s="540"/>
      <c r="DN48" s="541"/>
    </row>
    <row r="49" spans="3:118" s="16" customFormat="1" ht="6" customHeight="1">
      <c r="C49" s="370"/>
      <c r="D49" s="370"/>
      <c r="E49" s="370"/>
      <c r="F49" s="196">
        <f>IF(ISERROR(VLOOKUP('基本シート'!B24,クラス表示,2,0)),"",VLOOKUP('基本シート'!B24,クラス表示,2,0))</f>
      </c>
      <c r="G49" s="196"/>
      <c r="H49" s="196"/>
      <c r="I49" s="196"/>
      <c r="J49" s="196"/>
      <c r="K49" s="196"/>
      <c r="L49" s="196"/>
      <c r="M49" s="196"/>
      <c r="N49" s="196"/>
      <c r="O49" s="196"/>
      <c r="P49" s="196"/>
      <c r="Q49" s="196">
        <f>IF('基本シート'!$B$10=0,'基本シート'!I5,IF('基本シート'!$B$10=1,'基本シート'!I6,IF('基本シート'!$B$10=2,'基本シート'!I7)))</f>
        <v>0</v>
      </c>
      <c r="R49" s="196"/>
      <c r="S49" s="196"/>
      <c r="T49" s="196"/>
      <c r="U49" s="196" t="str">
        <f>'基本シート'!K5</f>
        <v>ヘルモード</v>
      </c>
      <c r="V49" s="196"/>
      <c r="W49" s="196"/>
      <c r="X49" s="196"/>
      <c r="Y49" s="196"/>
      <c r="Z49" s="196"/>
      <c r="AA49" s="196"/>
      <c r="AB49" s="196"/>
      <c r="AC49" s="196"/>
      <c r="AD49" s="196"/>
      <c r="AE49" s="196"/>
      <c r="AF49" s="55"/>
      <c r="AG49" s="17"/>
      <c r="AH49" s="17"/>
      <c r="AI49" s="17"/>
      <c r="AJ49" s="15"/>
      <c r="AK49" s="15"/>
      <c r="AN49" s="158"/>
      <c r="AO49" s="178"/>
      <c r="AP49" s="178"/>
      <c r="AQ49" s="178"/>
      <c r="AR49" s="178"/>
      <c r="AS49" s="178"/>
      <c r="AT49" s="178"/>
      <c r="AU49" s="178"/>
      <c r="AV49" s="178"/>
      <c r="AW49" s="178"/>
      <c r="AX49" s="178"/>
      <c r="AY49" s="178"/>
      <c r="AZ49" s="178"/>
      <c r="BA49" s="178"/>
      <c r="BB49" s="178"/>
      <c r="BC49" s="256"/>
      <c r="BE49" s="52"/>
      <c r="BF49" s="267"/>
      <c r="BG49" s="268"/>
      <c r="BH49" s="268"/>
      <c r="BI49" s="269"/>
      <c r="BJ49" s="276"/>
      <c r="BK49" s="277"/>
      <c r="BL49" s="277"/>
      <c r="BM49" s="277"/>
      <c r="BN49" s="278"/>
      <c r="BO49" s="158"/>
      <c r="BP49" s="178"/>
      <c r="BQ49" s="178"/>
      <c r="BR49" s="256"/>
      <c r="BS49" s="158"/>
      <c r="BT49" s="178"/>
      <c r="BU49" s="178"/>
      <c r="BV49" s="256"/>
      <c r="BW49" s="158"/>
      <c r="BX49" s="178"/>
      <c r="BY49" s="178"/>
      <c r="BZ49" s="179"/>
      <c r="CA49" s="177"/>
      <c r="CB49" s="178"/>
      <c r="CC49" s="178"/>
      <c r="CD49" s="179"/>
      <c r="CE49" s="177"/>
      <c r="CF49" s="178"/>
      <c r="CG49" s="178"/>
      <c r="CH49" s="178"/>
      <c r="CI49" s="450"/>
      <c r="CJ49" s="451"/>
      <c r="CK49" s="451"/>
      <c r="CL49" s="452"/>
      <c r="CM49" s="450"/>
      <c r="CN49" s="451"/>
      <c r="CO49" s="451"/>
      <c r="CP49" s="452"/>
      <c r="CQ49" s="501"/>
      <c r="CR49" s="502"/>
      <c r="CS49" s="502"/>
      <c r="CT49" s="503"/>
      <c r="CU49" s="450"/>
      <c r="CV49" s="451"/>
      <c r="CW49" s="451"/>
      <c r="CX49" s="452"/>
      <c r="CY49" s="554"/>
      <c r="CZ49" s="555"/>
      <c r="DA49" s="555"/>
      <c r="DB49" s="556"/>
      <c r="DC49" s="234"/>
      <c r="DD49" s="181"/>
      <c r="DE49" s="181"/>
      <c r="DF49" s="182"/>
      <c r="DG49" s="526"/>
      <c r="DH49" s="527"/>
      <c r="DI49" s="528"/>
      <c r="DJ49" s="528"/>
      <c r="DK49" s="540"/>
      <c r="DL49" s="540"/>
      <c r="DM49" s="540"/>
      <c r="DN49" s="541"/>
    </row>
    <row r="50" spans="3:118" s="16" customFormat="1" ht="6" customHeight="1">
      <c r="C50" s="370"/>
      <c r="D50" s="370"/>
      <c r="E50" s="370"/>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55"/>
      <c r="AG50" s="17"/>
      <c r="AH50" s="17"/>
      <c r="AI50" s="17"/>
      <c r="AJ50" s="15"/>
      <c r="AK50" s="15"/>
      <c r="AN50" s="158"/>
      <c r="AO50" s="178"/>
      <c r="AP50" s="178"/>
      <c r="AQ50" s="178"/>
      <c r="AR50" s="178"/>
      <c r="AS50" s="178"/>
      <c r="AT50" s="178"/>
      <c r="AU50" s="178"/>
      <c r="AV50" s="178"/>
      <c r="AW50" s="178"/>
      <c r="AX50" s="178"/>
      <c r="AY50" s="178"/>
      <c r="AZ50" s="178"/>
      <c r="BA50" s="178"/>
      <c r="BB50" s="178"/>
      <c r="BC50" s="256"/>
      <c r="BE50" s="52"/>
      <c r="BF50" s="267"/>
      <c r="BG50" s="268"/>
      <c r="BH50" s="268"/>
      <c r="BI50" s="269"/>
      <c r="BJ50" s="276"/>
      <c r="BK50" s="277"/>
      <c r="BL50" s="277"/>
      <c r="BM50" s="277"/>
      <c r="BN50" s="278"/>
      <c r="BO50" s="158"/>
      <c r="BP50" s="178"/>
      <c r="BQ50" s="178"/>
      <c r="BR50" s="256"/>
      <c r="BS50" s="158"/>
      <c r="BT50" s="178"/>
      <c r="BU50" s="178"/>
      <c r="BV50" s="256"/>
      <c r="BW50" s="158"/>
      <c r="BX50" s="178"/>
      <c r="BY50" s="178"/>
      <c r="BZ50" s="179"/>
      <c r="CA50" s="177"/>
      <c r="CB50" s="178"/>
      <c r="CC50" s="178"/>
      <c r="CD50" s="179"/>
      <c r="CE50" s="177"/>
      <c r="CF50" s="178"/>
      <c r="CG50" s="178"/>
      <c r="CH50" s="178"/>
      <c r="CI50" s="447"/>
      <c r="CJ50" s="448"/>
      <c r="CK50" s="448"/>
      <c r="CL50" s="449"/>
      <c r="CM50" s="157">
        <f>'基本シート'!$AC32</f>
        <v>5</v>
      </c>
      <c r="CN50" s="448"/>
      <c r="CO50" s="448"/>
      <c r="CP50" s="449"/>
      <c r="CQ50" s="447"/>
      <c r="CR50" s="448"/>
      <c r="CS50" s="448"/>
      <c r="CT50" s="449"/>
      <c r="CU50" s="447"/>
      <c r="CV50" s="499"/>
      <c r="CW50" s="499"/>
      <c r="CX50" s="500"/>
      <c r="CY50" s="157">
        <f>'基本シート'!$AC35</f>
        <v>0</v>
      </c>
      <c r="CZ50" s="552"/>
      <c r="DA50" s="552"/>
      <c r="DB50" s="553"/>
      <c r="DC50" s="157">
        <f>SUM('基本シート'!AC$36:AD$41)</f>
        <v>0</v>
      </c>
      <c r="DD50" s="175"/>
      <c r="DE50" s="175"/>
      <c r="DF50" s="176"/>
      <c r="DG50" s="526" t="s">
        <v>347</v>
      </c>
      <c r="DH50" s="527"/>
      <c r="DI50" s="528"/>
      <c r="DJ50" s="528"/>
      <c r="DK50" s="540" t="str">
        <f>'基本シート'!AC42</f>
        <v>〈光〉+11</v>
      </c>
      <c r="DL50" s="540"/>
      <c r="DM50" s="540"/>
      <c r="DN50" s="541"/>
    </row>
    <row r="51" spans="3:118" s="16" customFormat="1" ht="6" customHeight="1">
      <c r="C51" s="370"/>
      <c r="D51" s="370"/>
      <c r="E51" s="370"/>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55"/>
      <c r="AG51" s="17"/>
      <c r="AH51" s="17"/>
      <c r="AI51" s="17"/>
      <c r="AJ51" s="15"/>
      <c r="AK51" s="15"/>
      <c r="AL51" s="15"/>
      <c r="AM51" s="15"/>
      <c r="AN51" s="158"/>
      <c r="AO51" s="178"/>
      <c r="AP51" s="178"/>
      <c r="AQ51" s="178"/>
      <c r="AR51" s="178"/>
      <c r="AS51" s="178"/>
      <c r="AT51" s="178"/>
      <c r="AU51" s="178"/>
      <c r="AV51" s="178"/>
      <c r="AW51" s="178"/>
      <c r="AX51" s="178"/>
      <c r="AY51" s="178"/>
      <c r="AZ51" s="178"/>
      <c r="BA51" s="178"/>
      <c r="BB51" s="178"/>
      <c r="BC51" s="256"/>
      <c r="BE51" s="52"/>
      <c r="BF51" s="267"/>
      <c r="BG51" s="268"/>
      <c r="BH51" s="268"/>
      <c r="BI51" s="269"/>
      <c r="BJ51" s="276"/>
      <c r="BK51" s="277"/>
      <c r="BL51" s="277"/>
      <c r="BM51" s="277"/>
      <c r="BN51" s="278"/>
      <c r="BO51" s="158"/>
      <c r="BP51" s="178"/>
      <c r="BQ51" s="178"/>
      <c r="BR51" s="256"/>
      <c r="BS51" s="158"/>
      <c r="BT51" s="178"/>
      <c r="BU51" s="178"/>
      <c r="BV51" s="256"/>
      <c r="BW51" s="158"/>
      <c r="BX51" s="178"/>
      <c r="BY51" s="178"/>
      <c r="BZ51" s="179"/>
      <c r="CA51" s="177"/>
      <c r="CB51" s="178"/>
      <c r="CC51" s="178"/>
      <c r="CD51" s="179"/>
      <c r="CE51" s="177"/>
      <c r="CF51" s="178"/>
      <c r="CG51" s="178"/>
      <c r="CH51" s="178"/>
      <c r="CI51" s="450"/>
      <c r="CJ51" s="451"/>
      <c r="CK51" s="451"/>
      <c r="CL51" s="452"/>
      <c r="CM51" s="450"/>
      <c r="CN51" s="451"/>
      <c r="CO51" s="451"/>
      <c r="CP51" s="452"/>
      <c r="CQ51" s="450"/>
      <c r="CR51" s="451"/>
      <c r="CS51" s="451"/>
      <c r="CT51" s="452"/>
      <c r="CU51" s="501"/>
      <c r="CV51" s="502"/>
      <c r="CW51" s="502"/>
      <c r="CX51" s="503"/>
      <c r="CY51" s="554"/>
      <c r="CZ51" s="555"/>
      <c r="DA51" s="555"/>
      <c r="DB51" s="556"/>
      <c r="DC51" s="234"/>
      <c r="DD51" s="181"/>
      <c r="DE51" s="181"/>
      <c r="DF51" s="182"/>
      <c r="DG51" s="526"/>
      <c r="DH51" s="527"/>
      <c r="DI51" s="528"/>
      <c r="DJ51" s="528"/>
      <c r="DK51" s="540"/>
      <c r="DL51" s="540"/>
      <c r="DM51" s="540"/>
      <c r="DN51" s="541"/>
    </row>
    <row r="52" spans="40:118" s="16" customFormat="1" ht="6" customHeight="1">
      <c r="AN52" s="158"/>
      <c r="AO52" s="178"/>
      <c r="AP52" s="178"/>
      <c r="AQ52" s="178"/>
      <c r="AR52" s="178"/>
      <c r="AS52" s="178"/>
      <c r="AT52" s="178"/>
      <c r="AU52" s="178"/>
      <c r="AV52" s="178"/>
      <c r="AW52" s="178"/>
      <c r="AX52" s="178"/>
      <c r="AY52" s="178"/>
      <c r="AZ52" s="178"/>
      <c r="BA52" s="178"/>
      <c r="BB52" s="178"/>
      <c r="BC52" s="256"/>
      <c r="BE52" s="52"/>
      <c r="BF52" s="267"/>
      <c r="BG52" s="268"/>
      <c r="BH52" s="268"/>
      <c r="BI52" s="269"/>
      <c r="BJ52" s="276"/>
      <c r="BK52" s="277"/>
      <c r="BL52" s="277"/>
      <c r="BM52" s="277"/>
      <c r="BN52" s="278"/>
      <c r="BO52" s="158"/>
      <c r="BP52" s="178"/>
      <c r="BQ52" s="178"/>
      <c r="BR52" s="256"/>
      <c r="BS52" s="158"/>
      <c r="BT52" s="178"/>
      <c r="BU52" s="178"/>
      <c r="BV52" s="256"/>
      <c r="BW52" s="158"/>
      <c r="BX52" s="178"/>
      <c r="BY52" s="178"/>
      <c r="BZ52" s="179"/>
      <c r="CA52" s="177"/>
      <c r="CB52" s="178"/>
      <c r="CC52" s="178"/>
      <c r="CD52" s="179"/>
      <c r="CE52" s="177"/>
      <c r="CF52" s="178"/>
      <c r="CG52" s="178"/>
      <c r="CH52" s="178"/>
      <c r="CI52" s="447"/>
      <c r="CJ52" s="499"/>
      <c r="CK52" s="499"/>
      <c r="CL52" s="500"/>
      <c r="CM52" s="447"/>
      <c r="CN52" s="448"/>
      <c r="CO52" s="448"/>
      <c r="CP52" s="449"/>
      <c r="CQ52" s="157">
        <f>'基本シート'!$AE33</f>
        <v>0</v>
      </c>
      <c r="CR52" s="448"/>
      <c r="CS52" s="448"/>
      <c r="CT52" s="449"/>
      <c r="CU52" s="447"/>
      <c r="CV52" s="448"/>
      <c r="CW52" s="448"/>
      <c r="CX52" s="449"/>
      <c r="CY52" s="157">
        <f>'基本シート'!$AE35</f>
        <v>0</v>
      </c>
      <c r="CZ52" s="552"/>
      <c r="DA52" s="552"/>
      <c r="DB52" s="553"/>
      <c r="DC52" s="157">
        <f>SUM('基本シート'!AE$36:AF$41)</f>
        <v>0</v>
      </c>
      <c r="DD52" s="175"/>
      <c r="DE52" s="175"/>
      <c r="DF52" s="176"/>
      <c r="DG52" s="526" t="s">
        <v>348</v>
      </c>
      <c r="DH52" s="527"/>
      <c r="DI52" s="528"/>
      <c r="DJ52" s="528"/>
      <c r="DK52" s="540" t="str">
        <f>'基本シート'!AE42</f>
        <v>+6</v>
      </c>
      <c r="DL52" s="540"/>
      <c r="DM52" s="540"/>
      <c r="DN52" s="541"/>
    </row>
    <row r="53" spans="40:118" s="16" customFormat="1" ht="6" customHeight="1">
      <c r="AN53" s="158"/>
      <c r="AO53" s="178"/>
      <c r="AP53" s="178"/>
      <c r="AQ53" s="178"/>
      <c r="AR53" s="178"/>
      <c r="AS53" s="178"/>
      <c r="AT53" s="178"/>
      <c r="AU53" s="178"/>
      <c r="AV53" s="178"/>
      <c r="AW53" s="178"/>
      <c r="AX53" s="178"/>
      <c r="AY53" s="178"/>
      <c r="AZ53" s="178"/>
      <c r="BA53" s="178"/>
      <c r="BB53" s="178"/>
      <c r="BC53" s="256"/>
      <c r="BE53" s="52"/>
      <c r="BF53" s="267"/>
      <c r="BG53" s="268"/>
      <c r="BH53" s="268"/>
      <c r="BI53" s="269"/>
      <c r="BJ53" s="276"/>
      <c r="BK53" s="277"/>
      <c r="BL53" s="277"/>
      <c r="BM53" s="277"/>
      <c r="BN53" s="278"/>
      <c r="BO53" s="158"/>
      <c r="BP53" s="178"/>
      <c r="BQ53" s="178"/>
      <c r="BR53" s="256"/>
      <c r="BS53" s="158"/>
      <c r="BT53" s="178"/>
      <c r="BU53" s="178"/>
      <c r="BV53" s="256"/>
      <c r="BW53" s="158"/>
      <c r="BX53" s="178"/>
      <c r="BY53" s="178"/>
      <c r="BZ53" s="179"/>
      <c r="CA53" s="177"/>
      <c r="CB53" s="178"/>
      <c r="CC53" s="178"/>
      <c r="CD53" s="179"/>
      <c r="CE53" s="177"/>
      <c r="CF53" s="178"/>
      <c r="CG53" s="178"/>
      <c r="CH53" s="178"/>
      <c r="CI53" s="501"/>
      <c r="CJ53" s="502"/>
      <c r="CK53" s="502"/>
      <c r="CL53" s="503"/>
      <c r="CM53" s="450"/>
      <c r="CN53" s="451"/>
      <c r="CO53" s="451"/>
      <c r="CP53" s="452"/>
      <c r="CQ53" s="450"/>
      <c r="CR53" s="451"/>
      <c r="CS53" s="451"/>
      <c r="CT53" s="452"/>
      <c r="CU53" s="450"/>
      <c r="CV53" s="451"/>
      <c r="CW53" s="451"/>
      <c r="CX53" s="452"/>
      <c r="CY53" s="554"/>
      <c r="CZ53" s="555"/>
      <c r="DA53" s="555"/>
      <c r="DB53" s="556"/>
      <c r="DC53" s="234"/>
      <c r="DD53" s="181"/>
      <c r="DE53" s="181"/>
      <c r="DF53" s="182"/>
      <c r="DG53" s="526"/>
      <c r="DH53" s="527"/>
      <c r="DI53" s="528"/>
      <c r="DJ53" s="528"/>
      <c r="DK53" s="540"/>
      <c r="DL53" s="540"/>
      <c r="DM53" s="540"/>
      <c r="DN53" s="541"/>
    </row>
    <row r="54" spans="40:118" s="16" customFormat="1" ht="6" customHeight="1">
      <c r="AN54" s="234"/>
      <c r="AO54" s="181"/>
      <c r="AP54" s="181"/>
      <c r="AQ54" s="181"/>
      <c r="AR54" s="181"/>
      <c r="AS54" s="181"/>
      <c r="AT54" s="181"/>
      <c r="AU54" s="181"/>
      <c r="AV54" s="181"/>
      <c r="AW54" s="181"/>
      <c r="AX54" s="181"/>
      <c r="AY54" s="181"/>
      <c r="AZ54" s="181"/>
      <c r="BA54" s="181"/>
      <c r="BB54" s="181"/>
      <c r="BC54" s="373"/>
      <c r="BE54" s="52"/>
      <c r="BF54" s="267"/>
      <c r="BG54" s="268"/>
      <c r="BH54" s="268"/>
      <c r="BI54" s="269"/>
      <c r="BJ54" s="276"/>
      <c r="BK54" s="277"/>
      <c r="BL54" s="277"/>
      <c r="BM54" s="277"/>
      <c r="BN54" s="278"/>
      <c r="BO54" s="158"/>
      <c r="BP54" s="178"/>
      <c r="BQ54" s="178"/>
      <c r="BR54" s="256"/>
      <c r="BS54" s="158"/>
      <c r="BT54" s="178"/>
      <c r="BU54" s="178"/>
      <c r="BV54" s="256"/>
      <c r="BW54" s="158"/>
      <c r="BX54" s="178"/>
      <c r="BY54" s="178"/>
      <c r="BZ54" s="179"/>
      <c r="CA54" s="177"/>
      <c r="CB54" s="178"/>
      <c r="CC54" s="178"/>
      <c r="CD54" s="179"/>
      <c r="CE54" s="177"/>
      <c r="CF54" s="178"/>
      <c r="CG54" s="178"/>
      <c r="CH54" s="178"/>
      <c r="CI54" s="447"/>
      <c r="CJ54" s="448"/>
      <c r="CK54" s="448"/>
      <c r="CL54" s="449"/>
      <c r="CM54" s="447"/>
      <c r="CN54" s="499"/>
      <c r="CO54" s="499"/>
      <c r="CP54" s="500"/>
      <c r="CQ54" s="447"/>
      <c r="CR54" s="448"/>
      <c r="CS54" s="448"/>
      <c r="CT54" s="449"/>
      <c r="CU54" s="157">
        <f>'基本シート'!$AG34</f>
        <v>4</v>
      </c>
      <c r="CV54" s="448"/>
      <c r="CW54" s="448"/>
      <c r="CX54" s="449"/>
      <c r="CY54" s="157">
        <f>'基本シート'!$AG35</f>
        <v>0</v>
      </c>
      <c r="CZ54" s="448"/>
      <c r="DA54" s="448"/>
      <c r="DB54" s="449"/>
      <c r="DC54" s="157">
        <f>SUM('基本シート'!AG$36:AH$41)</f>
        <v>0</v>
      </c>
      <c r="DD54" s="175"/>
      <c r="DE54" s="175"/>
      <c r="DF54" s="176"/>
      <c r="DG54" s="526" t="s">
        <v>349</v>
      </c>
      <c r="DH54" s="527"/>
      <c r="DI54" s="528"/>
      <c r="DJ54" s="528"/>
      <c r="DK54" s="540" t="str">
        <f>'基本シート'!AG42</f>
        <v>〈炎〉+10</v>
      </c>
      <c r="DL54" s="540"/>
      <c r="DM54" s="540"/>
      <c r="DN54" s="541"/>
    </row>
    <row r="55" spans="57:118" s="16" customFormat="1" ht="6" customHeight="1" thickBot="1">
      <c r="BE55" s="52"/>
      <c r="BF55" s="270"/>
      <c r="BG55" s="271"/>
      <c r="BH55" s="271"/>
      <c r="BI55" s="272"/>
      <c r="BJ55" s="279"/>
      <c r="BK55" s="280"/>
      <c r="BL55" s="280"/>
      <c r="BM55" s="280"/>
      <c r="BN55" s="281"/>
      <c r="BO55" s="159"/>
      <c r="BP55" s="186"/>
      <c r="BQ55" s="186"/>
      <c r="BR55" s="257"/>
      <c r="BS55" s="159"/>
      <c r="BT55" s="186"/>
      <c r="BU55" s="186"/>
      <c r="BV55" s="257"/>
      <c r="BW55" s="159"/>
      <c r="BX55" s="186"/>
      <c r="BY55" s="186"/>
      <c r="BZ55" s="187"/>
      <c r="CA55" s="185"/>
      <c r="CB55" s="186"/>
      <c r="CC55" s="186"/>
      <c r="CD55" s="187"/>
      <c r="CE55" s="180"/>
      <c r="CF55" s="181"/>
      <c r="CG55" s="181"/>
      <c r="CH55" s="181"/>
      <c r="CI55" s="450"/>
      <c r="CJ55" s="451"/>
      <c r="CK55" s="451"/>
      <c r="CL55" s="452"/>
      <c r="CM55" s="501"/>
      <c r="CN55" s="502"/>
      <c r="CO55" s="502"/>
      <c r="CP55" s="503"/>
      <c r="CQ55" s="450"/>
      <c r="CR55" s="451"/>
      <c r="CS55" s="451"/>
      <c r="CT55" s="452"/>
      <c r="CU55" s="450"/>
      <c r="CV55" s="451"/>
      <c r="CW55" s="451"/>
      <c r="CX55" s="452"/>
      <c r="CY55" s="450"/>
      <c r="CZ55" s="451"/>
      <c r="DA55" s="451"/>
      <c r="DB55" s="452"/>
      <c r="DC55" s="234"/>
      <c r="DD55" s="181"/>
      <c r="DE55" s="181"/>
      <c r="DF55" s="182"/>
      <c r="DG55" s="526"/>
      <c r="DH55" s="527"/>
      <c r="DI55" s="528"/>
      <c r="DJ55" s="528"/>
      <c r="DK55" s="540"/>
      <c r="DL55" s="540"/>
      <c r="DM55" s="540"/>
      <c r="DN55" s="541"/>
    </row>
    <row r="56" spans="2:118" s="16" customFormat="1" ht="6" customHeight="1">
      <c r="B56" s="190" t="s">
        <v>50</v>
      </c>
      <c r="C56" s="190"/>
      <c r="D56" s="190"/>
      <c r="E56" s="190"/>
      <c r="F56" s="190"/>
      <c r="G56" s="190"/>
      <c r="H56" s="190" t="s">
        <v>0</v>
      </c>
      <c r="I56" s="190"/>
      <c r="J56" s="190"/>
      <c r="K56" s="190"/>
      <c r="L56" s="190"/>
      <c r="M56" s="190"/>
      <c r="N56" s="190" t="s">
        <v>1</v>
      </c>
      <c r="O56" s="190"/>
      <c r="P56" s="190"/>
      <c r="Q56" s="190"/>
      <c r="R56" s="190"/>
      <c r="S56" s="190"/>
      <c r="T56" s="190" t="s">
        <v>2</v>
      </c>
      <c r="U56" s="190"/>
      <c r="V56" s="190"/>
      <c r="W56" s="190"/>
      <c r="X56" s="190"/>
      <c r="Y56" s="190"/>
      <c r="Z56" s="190" t="s">
        <v>3</v>
      </c>
      <c r="AA56" s="190"/>
      <c r="AB56" s="190"/>
      <c r="AC56" s="190"/>
      <c r="AD56" s="190"/>
      <c r="AE56" s="190"/>
      <c r="AF56" s="190" t="s">
        <v>48</v>
      </c>
      <c r="AG56" s="190"/>
      <c r="AH56" s="190"/>
      <c r="AI56" s="190"/>
      <c r="AJ56" s="190"/>
      <c r="AK56" s="190"/>
      <c r="AL56" s="190" t="s">
        <v>5</v>
      </c>
      <c r="AM56" s="190"/>
      <c r="AN56" s="190"/>
      <c r="AO56" s="190"/>
      <c r="AP56" s="190"/>
      <c r="AQ56" s="190"/>
      <c r="AS56" s="376" t="s">
        <v>128</v>
      </c>
      <c r="AT56" s="376"/>
      <c r="AU56" s="376"/>
      <c r="AV56" s="376"/>
      <c r="AW56" s="376"/>
      <c r="AX56" s="376"/>
      <c r="AY56" s="376"/>
      <c r="AZ56" s="376"/>
      <c r="BA56" s="376"/>
      <c r="BB56" s="376"/>
      <c r="BC56" s="376"/>
      <c r="BE56" s="52"/>
      <c r="BF56" s="53"/>
      <c r="BG56" s="53"/>
      <c r="BH56" s="53"/>
      <c r="BI56" s="53"/>
      <c r="BJ56" s="53"/>
      <c r="BK56" s="53"/>
      <c r="BL56" s="53"/>
      <c r="BM56" s="53"/>
      <c r="BN56" s="53"/>
      <c r="BO56" s="53"/>
      <c r="BP56" s="53"/>
      <c r="BQ56" s="53"/>
      <c r="BR56" s="53"/>
      <c r="BS56" s="53"/>
      <c r="BT56" s="53"/>
      <c r="BU56" s="53"/>
      <c r="BV56" s="53"/>
      <c r="BW56" s="249" t="s">
        <v>109</v>
      </c>
      <c r="BX56" s="250"/>
      <c r="BY56" s="250"/>
      <c r="BZ56" s="250"/>
      <c r="CA56" s="253" t="s">
        <v>110</v>
      </c>
      <c r="CB56" s="254"/>
      <c r="CC56" s="254"/>
      <c r="CD56" s="254"/>
      <c r="CE56" s="258">
        <f>'基本シート'!$AK30</f>
        <v>2</v>
      </c>
      <c r="CF56" s="164"/>
      <c r="CG56" s="164"/>
      <c r="CH56" s="164"/>
      <c r="CI56" s="164">
        <f>'基本シート'!$AK31</f>
        <v>0</v>
      </c>
      <c r="CJ56" s="164"/>
      <c r="CK56" s="164"/>
      <c r="CL56" s="164"/>
      <c r="CM56" s="164">
        <f>'基本シート'!$AK32</f>
        <v>0</v>
      </c>
      <c r="CN56" s="164"/>
      <c r="CO56" s="164"/>
      <c r="CP56" s="164"/>
      <c r="CQ56" s="164">
        <f>'基本シート'!$AK33</f>
        <v>0</v>
      </c>
      <c r="CR56" s="164"/>
      <c r="CS56" s="164"/>
      <c r="CT56" s="164"/>
      <c r="CU56" s="164">
        <f>'基本シート'!$AK34</f>
        <v>0</v>
      </c>
      <c r="CV56" s="164"/>
      <c r="CW56" s="164"/>
      <c r="CX56" s="164"/>
      <c r="CY56" s="164">
        <f>'基本シート'!$AK35</f>
        <v>0</v>
      </c>
      <c r="CZ56" s="164"/>
      <c r="DA56" s="164"/>
      <c r="DB56" s="164"/>
      <c r="DC56" s="166">
        <f>SUM('基本シート'!AK36:AK41)</f>
        <v>0</v>
      </c>
      <c r="DD56" s="167"/>
      <c r="DE56" s="167"/>
      <c r="DF56" s="168"/>
      <c r="DG56" s="526" t="s">
        <v>110</v>
      </c>
      <c r="DH56" s="527"/>
      <c r="DI56" s="528"/>
      <c r="DJ56" s="528"/>
      <c r="DK56" s="418">
        <f>'基本シート'!AK$42</f>
        <v>2</v>
      </c>
      <c r="DL56" s="418"/>
      <c r="DM56" s="418"/>
      <c r="DN56" s="419"/>
    </row>
    <row r="57" spans="2:118" s="16" customFormat="1" ht="6" customHeight="1">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S57" s="376"/>
      <c r="AT57" s="376"/>
      <c r="AU57" s="376"/>
      <c r="AV57" s="376"/>
      <c r="AW57" s="376"/>
      <c r="AX57" s="376"/>
      <c r="AY57" s="376"/>
      <c r="AZ57" s="376"/>
      <c r="BA57" s="376"/>
      <c r="BB57" s="376"/>
      <c r="BC57" s="376"/>
      <c r="BE57" s="52"/>
      <c r="BF57" s="520" t="s">
        <v>28</v>
      </c>
      <c r="BG57" s="521"/>
      <c r="BH57" s="521"/>
      <c r="BI57" s="521"/>
      <c r="BJ57" s="521"/>
      <c r="BK57" s="521"/>
      <c r="BL57" s="521"/>
      <c r="BM57" s="521"/>
      <c r="BN57" s="521"/>
      <c r="BO57" s="521"/>
      <c r="BP57" s="521"/>
      <c r="BQ57" s="521"/>
      <c r="BR57" s="521"/>
      <c r="BS57" s="521"/>
      <c r="BT57" s="521"/>
      <c r="BU57" s="522"/>
      <c r="BV57" s="53"/>
      <c r="BW57" s="251"/>
      <c r="BX57" s="252"/>
      <c r="BY57" s="252"/>
      <c r="BZ57" s="252"/>
      <c r="CA57" s="183"/>
      <c r="CB57" s="184"/>
      <c r="CC57" s="184"/>
      <c r="CD57" s="184"/>
      <c r="CE57" s="258"/>
      <c r="CF57" s="164"/>
      <c r="CG57" s="164"/>
      <c r="CH57" s="164"/>
      <c r="CI57" s="164"/>
      <c r="CJ57" s="164"/>
      <c r="CK57" s="164"/>
      <c r="CL57" s="164"/>
      <c r="CM57" s="164"/>
      <c r="CN57" s="164"/>
      <c r="CO57" s="164"/>
      <c r="CP57" s="164"/>
      <c r="CQ57" s="164"/>
      <c r="CR57" s="164"/>
      <c r="CS57" s="164"/>
      <c r="CT57" s="164"/>
      <c r="CU57" s="164"/>
      <c r="CV57" s="164"/>
      <c r="CW57" s="164"/>
      <c r="CX57" s="164"/>
      <c r="CY57" s="164"/>
      <c r="CZ57" s="164"/>
      <c r="DA57" s="164"/>
      <c r="DB57" s="164"/>
      <c r="DC57" s="169"/>
      <c r="DD57" s="170"/>
      <c r="DE57" s="170"/>
      <c r="DF57" s="171"/>
      <c r="DG57" s="526"/>
      <c r="DH57" s="527"/>
      <c r="DI57" s="528"/>
      <c r="DJ57" s="528"/>
      <c r="DK57" s="418"/>
      <c r="DL57" s="418"/>
      <c r="DM57" s="418"/>
      <c r="DN57" s="419"/>
    </row>
    <row r="58" spans="2:118" s="16" customFormat="1" ht="6" customHeight="1">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S58" s="376"/>
      <c r="AT58" s="376"/>
      <c r="AU58" s="376"/>
      <c r="AV58" s="376"/>
      <c r="AW58" s="376"/>
      <c r="AX58" s="376"/>
      <c r="AY58" s="376"/>
      <c r="AZ58" s="376"/>
      <c r="BA58" s="376"/>
      <c r="BB58" s="376"/>
      <c r="BC58" s="376"/>
      <c r="BE58" s="52"/>
      <c r="BF58" s="523"/>
      <c r="BG58" s="524"/>
      <c r="BH58" s="524"/>
      <c r="BI58" s="524"/>
      <c r="BJ58" s="524"/>
      <c r="BK58" s="524"/>
      <c r="BL58" s="524"/>
      <c r="BM58" s="524"/>
      <c r="BN58" s="524"/>
      <c r="BO58" s="524"/>
      <c r="BP58" s="524"/>
      <c r="BQ58" s="524"/>
      <c r="BR58" s="524"/>
      <c r="BS58" s="524"/>
      <c r="BT58" s="524"/>
      <c r="BU58" s="525"/>
      <c r="BV58" s="53"/>
      <c r="BW58" s="251"/>
      <c r="BX58" s="252"/>
      <c r="BY58" s="252"/>
      <c r="BZ58" s="252"/>
      <c r="CA58" s="183" t="s">
        <v>111</v>
      </c>
      <c r="CB58" s="184"/>
      <c r="CC58" s="184"/>
      <c r="CD58" s="184"/>
      <c r="CE58" s="258">
        <f>'基本シート'!$AL30</f>
        <v>8</v>
      </c>
      <c r="CF58" s="164"/>
      <c r="CG58" s="164"/>
      <c r="CH58" s="164"/>
      <c r="CI58" s="164">
        <f>'基本シート'!$AL31</f>
        <v>0</v>
      </c>
      <c r="CJ58" s="164"/>
      <c r="CK58" s="164"/>
      <c r="CL58" s="164"/>
      <c r="CM58" s="164">
        <f>'基本シート'!$AL32</f>
        <v>0</v>
      </c>
      <c r="CN58" s="164"/>
      <c r="CO58" s="164"/>
      <c r="CP58" s="164"/>
      <c r="CQ58" s="164">
        <f>'基本シート'!$AL33</f>
        <v>0</v>
      </c>
      <c r="CR58" s="164"/>
      <c r="CS58" s="164"/>
      <c r="CT58" s="164"/>
      <c r="CU58" s="164">
        <f>'基本シート'!$AL34</f>
        <v>0</v>
      </c>
      <c r="CV58" s="164"/>
      <c r="CW58" s="164"/>
      <c r="CX58" s="164"/>
      <c r="CY58" s="164">
        <f>'基本シート'!$AL35</f>
        <v>0</v>
      </c>
      <c r="CZ58" s="164"/>
      <c r="DA58" s="164"/>
      <c r="DB58" s="164"/>
      <c r="DC58" s="166">
        <f>SUM('基本シート'!AL36:AL41)</f>
        <v>0</v>
      </c>
      <c r="DD58" s="167"/>
      <c r="DE58" s="167"/>
      <c r="DF58" s="168"/>
      <c r="DG58" s="526" t="s">
        <v>111</v>
      </c>
      <c r="DH58" s="527"/>
      <c r="DI58" s="528"/>
      <c r="DJ58" s="528"/>
      <c r="DK58" s="418">
        <f>'基本シート'!AL$42</f>
        <v>8</v>
      </c>
      <c r="DL58" s="418"/>
      <c r="DM58" s="418"/>
      <c r="DN58" s="419"/>
    </row>
    <row r="59" spans="2:118" s="16" customFormat="1" ht="6" customHeight="1">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S59" s="376"/>
      <c r="AT59" s="376"/>
      <c r="AU59" s="376"/>
      <c r="AV59" s="376"/>
      <c r="AW59" s="376"/>
      <c r="AX59" s="376"/>
      <c r="AY59" s="376"/>
      <c r="AZ59" s="376"/>
      <c r="BA59" s="376"/>
      <c r="BB59" s="376"/>
      <c r="BC59" s="376"/>
      <c r="BE59" s="52"/>
      <c r="BF59" s="348" t="s">
        <v>350</v>
      </c>
      <c r="BG59" s="349"/>
      <c r="BH59" s="349"/>
      <c r="BI59" s="349"/>
      <c r="BJ59" s="349"/>
      <c r="BK59" s="349"/>
      <c r="BL59" s="349"/>
      <c r="BM59" s="282">
        <f>'基本シート'!E46</f>
        <v>3</v>
      </c>
      <c r="BN59" s="282"/>
      <c r="BO59" s="282"/>
      <c r="BP59" s="282"/>
      <c r="BQ59" s="282"/>
      <c r="BR59" s="282"/>
      <c r="BS59" s="282"/>
      <c r="BT59" s="336" t="s">
        <v>351</v>
      </c>
      <c r="BU59" s="337"/>
      <c r="BV59" s="53"/>
      <c r="BW59" s="251"/>
      <c r="BX59" s="252"/>
      <c r="BY59" s="252"/>
      <c r="BZ59" s="252"/>
      <c r="CA59" s="183"/>
      <c r="CB59" s="184"/>
      <c r="CC59" s="184"/>
      <c r="CD59" s="184"/>
      <c r="CE59" s="258"/>
      <c r="CF59" s="164"/>
      <c r="CG59" s="164"/>
      <c r="CH59" s="164"/>
      <c r="CI59" s="164"/>
      <c r="CJ59" s="164"/>
      <c r="CK59" s="164"/>
      <c r="CL59" s="164"/>
      <c r="CM59" s="164"/>
      <c r="CN59" s="164"/>
      <c r="CO59" s="164"/>
      <c r="CP59" s="164"/>
      <c r="CQ59" s="164"/>
      <c r="CR59" s="164"/>
      <c r="CS59" s="164"/>
      <c r="CT59" s="164"/>
      <c r="CU59" s="164"/>
      <c r="CV59" s="164"/>
      <c r="CW59" s="164"/>
      <c r="CX59" s="164"/>
      <c r="CY59" s="164"/>
      <c r="CZ59" s="164"/>
      <c r="DA59" s="164"/>
      <c r="DB59" s="164"/>
      <c r="DC59" s="169"/>
      <c r="DD59" s="170"/>
      <c r="DE59" s="170"/>
      <c r="DF59" s="171"/>
      <c r="DG59" s="526"/>
      <c r="DH59" s="527"/>
      <c r="DI59" s="528"/>
      <c r="DJ59" s="528"/>
      <c r="DK59" s="418"/>
      <c r="DL59" s="418"/>
      <c r="DM59" s="418"/>
      <c r="DN59" s="419"/>
    </row>
    <row r="60" spans="2:118" s="16" customFormat="1" ht="6" customHeight="1">
      <c r="B60" s="190" t="s">
        <v>23</v>
      </c>
      <c r="C60" s="190"/>
      <c r="D60" s="190"/>
      <c r="E60" s="190"/>
      <c r="F60" s="190"/>
      <c r="G60" s="190"/>
      <c r="H60" s="191">
        <f>'基本シート'!E12</f>
        <v>11</v>
      </c>
      <c r="I60" s="191"/>
      <c r="J60" s="191"/>
      <c r="K60" s="191"/>
      <c r="L60" s="191"/>
      <c r="M60" s="191"/>
      <c r="N60" s="191">
        <f>'基本シート'!G12</f>
        <v>15</v>
      </c>
      <c r="O60" s="191"/>
      <c r="P60" s="191"/>
      <c r="Q60" s="191"/>
      <c r="R60" s="191"/>
      <c r="S60" s="191"/>
      <c r="T60" s="191">
        <f>'基本シート'!I12</f>
        <v>16</v>
      </c>
      <c r="U60" s="191"/>
      <c r="V60" s="191"/>
      <c r="W60" s="191"/>
      <c r="X60" s="191"/>
      <c r="Y60" s="191"/>
      <c r="Z60" s="191">
        <f>'基本シート'!K12</f>
        <v>10</v>
      </c>
      <c r="AA60" s="191"/>
      <c r="AB60" s="191"/>
      <c r="AC60" s="191"/>
      <c r="AD60" s="191"/>
      <c r="AE60" s="191"/>
      <c r="AF60" s="372">
        <f>'基本シート'!M12</f>
        <v>6</v>
      </c>
      <c r="AG60" s="372"/>
      <c r="AH60" s="372"/>
      <c r="AI60" s="372"/>
      <c r="AJ60" s="372"/>
      <c r="AK60" s="372"/>
      <c r="AL60" s="191">
        <f>'基本シート'!O12</f>
        <v>15</v>
      </c>
      <c r="AM60" s="191"/>
      <c r="AN60" s="191"/>
      <c r="AO60" s="191"/>
      <c r="AP60" s="191"/>
      <c r="AQ60" s="191"/>
      <c r="AS60" s="173" t="s">
        <v>129</v>
      </c>
      <c r="AT60" s="173"/>
      <c r="AU60" s="173"/>
      <c r="AV60" s="173"/>
      <c r="AW60" s="291">
        <f>AN65</f>
        <v>5</v>
      </c>
      <c r="AX60" s="291"/>
      <c r="AY60" s="291"/>
      <c r="AZ60" s="291"/>
      <c r="BA60" s="291"/>
      <c r="BB60" s="291"/>
      <c r="BC60" s="291"/>
      <c r="BE60" s="52"/>
      <c r="BF60" s="348"/>
      <c r="BG60" s="349"/>
      <c r="BH60" s="349"/>
      <c r="BI60" s="349"/>
      <c r="BJ60" s="349"/>
      <c r="BK60" s="349"/>
      <c r="BL60" s="349"/>
      <c r="BM60" s="283"/>
      <c r="BN60" s="283"/>
      <c r="BO60" s="283"/>
      <c r="BP60" s="283"/>
      <c r="BQ60" s="283"/>
      <c r="BR60" s="283"/>
      <c r="BS60" s="283"/>
      <c r="BT60" s="338"/>
      <c r="BU60" s="339"/>
      <c r="BV60" s="53"/>
      <c r="BW60" s="251"/>
      <c r="BX60" s="252"/>
      <c r="BY60" s="252"/>
      <c r="BZ60" s="252"/>
      <c r="CA60" s="183" t="s">
        <v>112</v>
      </c>
      <c r="CB60" s="184"/>
      <c r="CC60" s="184"/>
      <c r="CD60" s="184"/>
      <c r="CE60" s="258">
        <f>'基本シート'!$AM30</f>
        <v>8</v>
      </c>
      <c r="CF60" s="164"/>
      <c r="CG60" s="164"/>
      <c r="CH60" s="164"/>
      <c r="CI60" s="164">
        <f>'基本シート'!$AM31</f>
        <v>0</v>
      </c>
      <c r="CJ60" s="164"/>
      <c r="CK60" s="164"/>
      <c r="CL60" s="164"/>
      <c r="CM60" s="164">
        <f>'基本シート'!$AM32</f>
        <v>0</v>
      </c>
      <c r="CN60" s="164"/>
      <c r="CO60" s="164"/>
      <c r="CP60" s="164"/>
      <c r="CQ60" s="164">
        <f>'基本シート'!$AM33</f>
        <v>0</v>
      </c>
      <c r="CR60" s="164"/>
      <c r="CS60" s="164"/>
      <c r="CT60" s="164"/>
      <c r="CU60" s="164">
        <f>'基本シート'!$AM34</f>
        <v>0</v>
      </c>
      <c r="CV60" s="164"/>
      <c r="CW60" s="164"/>
      <c r="CX60" s="164"/>
      <c r="CY60" s="164">
        <f>'基本シート'!$AM35</f>
        <v>0</v>
      </c>
      <c r="CZ60" s="164"/>
      <c r="DA60" s="164"/>
      <c r="DB60" s="164"/>
      <c r="DC60" s="166">
        <f>SUM('基本シート'!AM36:AM41)</f>
        <v>0</v>
      </c>
      <c r="DD60" s="167"/>
      <c r="DE60" s="167"/>
      <c r="DF60" s="168"/>
      <c r="DG60" s="526" t="s">
        <v>112</v>
      </c>
      <c r="DH60" s="527"/>
      <c r="DI60" s="528"/>
      <c r="DJ60" s="528"/>
      <c r="DK60" s="418">
        <f>'基本シート'!AM$42</f>
        <v>8</v>
      </c>
      <c r="DL60" s="418"/>
      <c r="DM60" s="418"/>
      <c r="DN60" s="419"/>
    </row>
    <row r="61" spans="2:118" s="16" customFormat="1" ht="6" customHeight="1">
      <c r="B61" s="190"/>
      <c r="C61" s="190"/>
      <c r="D61" s="190"/>
      <c r="E61" s="190"/>
      <c r="F61" s="190"/>
      <c r="G61" s="190"/>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372"/>
      <c r="AG61" s="372"/>
      <c r="AH61" s="372"/>
      <c r="AI61" s="372"/>
      <c r="AJ61" s="372"/>
      <c r="AK61" s="372"/>
      <c r="AL61" s="191"/>
      <c r="AM61" s="191"/>
      <c r="AN61" s="191"/>
      <c r="AO61" s="191"/>
      <c r="AP61" s="191"/>
      <c r="AQ61" s="191"/>
      <c r="AS61" s="173"/>
      <c r="AT61" s="173"/>
      <c r="AU61" s="173"/>
      <c r="AV61" s="173"/>
      <c r="AW61" s="291"/>
      <c r="AX61" s="291"/>
      <c r="AY61" s="291"/>
      <c r="AZ61" s="291"/>
      <c r="BA61" s="291"/>
      <c r="BB61" s="291"/>
      <c r="BC61" s="291"/>
      <c r="BE61" s="52"/>
      <c r="BF61" s="348"/>
      <c r="BG61" s="349"/>
      <c r="BH61" s="349"/>
      <c r="BI61" s="349"/>
      <c r="BJ61" s="349"/>
      <c r="BK61" s="349"/>
      <c r="BL61" s="349"/>
      <c r="BM61" s="283"/>
      <c r="BN61" s="283"/>
      <c r="BO61" s="283"/>
      <c r="BP61" s="283"/>
      <c r="BQ61" s="283"/>
      <c r="BR61" s="283"/>
      <c r="BS61" s="283"/>
      <c r="BT61" s="338"/>
      <c r="BU61" s="339"/>
      <c r="BV61" s="53"/>
      <c r="BW61" s="251"/>
      <c r="BX61" s="252"/>
      <c r="BY61" s="252"/>
      <c r="BZ61" s="252"/>
      <c r="CA61" s="183"/>
      <c r="CB61" s="184"/>
      <c r="CC61" s="184"/>
      <c r="CD61" s="184"/>
      <c r="CE61" s="258"/>
      <c r="CF61" s="164"/>
      <c r="CG61" s="164"/>
      <c r="CH61" s="164"/>
      <c r="CI61" s="164"/>
      <c r="CJ61" s="164"/>
      <c r="CK61" s="164"/>
      <c r="CL61" s="164"/>
      <c r="CM61" s="164"/>
      <c r="CN61" s="164"/>
      <c r="CO61" s="164"/>
      <c r="CP61" s="164"/>
      <c r="CQ61" s="164"/>
      <c r="CR61" s="164"/>
      <c r="CS61" s="164"/>
      <c r="CT61" s="164"/>
      <c r="CU61" s="164"/>
      <c r="CV61" s="164"/>
      <c r="CW61" s="164"/>
      <c r="CX61" s="164"/>
      <c r="CY61" s="164"/>
      <c r="CZ61" s="164"/>
      <c r="DA61" s="164"/>
      <c r="DB61" s="164"/>
      <c r="DC61" s="169"/>
      <c r="DD61" s="170"/>
      <c r="DE61" s="170"/>
      <c r="DF61" s="171"/>
      <c r="DG61" s="526"/>
      <c r="DH61" s="527"/>
      <c r="DI61" s="528"/>
      <c r="DJ61" s="528"/>
      <c r="DK61" s="418"/>
      <c r="DL61" s="418"/>
      <c r="DM61" s="418"/>
      <c r="DN61" s="419"/>
    </row>
    <row r="62" spans="2:118" s="16" customFormat="1" ht="6" customHeight="1">
      <c r="B62" s="190"/>
      <c r="C62" s="190"/>
      <c r="D62" s="190"/>
      <c r="E62" s="190"/>
      <c r="F62" s="190"/>
      <c r="G62" s="190"/>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372"/>
      <c r="AG62" s="372"/>
      <c r="AH62" s="372"/>
      <c r="AI62" s="372"/>
      <c r="AJ62" s="372"/>
      <c r="AK62" s="372"/>
      <c r="AL62" s="191"/>
      <c r="AM62" s="191"/>
      <c r="AN62" s="191"/>
      <c r="AO62" s="191"/>
      <c r="AP62" s="191"/>
      <c r="AQ62" s="191"/>
      <c r="AS62" s="195"/>
      <c r="AT62" s="195"/>
      <c r="AU62" s="195"/>
      <c r="AV62" s="195"/>
      <c r="AW62" s="291"/>
      <c r="AX62" s="291"/>
      <c r="AY62" s="291"/>
      <c r="AZ62" s="291"/>
      <c r="BA62" s="291"/>
      <c r="BB62" s="291"/>
      <c r="BC62" s="291"/>
      <c r="BE62" s="52"/>
      <c r="BF62" s="350"/>
      <c r="BG62" s="351"/>
      <c r="BH62" s="351"/>
      <c r="BI62" s="351"/>
      <c r="BJ62" s="351"/>
      <c r="BK62" s="351"/>
      <c r="BL62" s="351"/>
      <c r="BM62" s="284"/>
      <c r="BN62" s="284"/>
      <c r="BO62" s="284"/>
      <c r="BP62" s="284"/>
      <c r="BQ62" s="284"/>
      <c r="BR62" s="284"/>
      <c r="BS62" s="284"/>
      <c r="BT62" s="340"/>
      <c r="BU62" s="341"/>
      <c r="BV62" s="53"/>
      <c r="BW62" s="251"/>
      <c r="BX62" s="252"/>
      <c r="BY62" s="252"/>
      <c r="BZ62" s="252"/>
      <c r="CA62" s="183" t="s">
        <v>113</v>
      </c>
      <c r="CB62" s="184"/>
      <c r="CC62" s="184"/>
      <c r="CD62" s="184"/>
      <c r="CE62" s="258">
        <f>'基本シート'!$AN30</f>
        <v>0</v>
      </c>
      <c r="CF62" s="164"/>
      <c r="CG62" s="164"/>
      <c r="CH62" s="164"/>
      <c r="CI62" s="164">
        <f>'基本シート'!$AN31</f>
        <v>0</v>
      </c>
      <c r="CJ62" s="164"/>
      <c r="CK62" s="164"/>
      <c r="CL62" s="164"/>
      <c r="CM62" s="164">
        <f>'基本シート'!$AN32</f>
        <v>0</v>
      </c>
      <c r="CN62" s="164"/>
      <c r="CO62" s="164"/>
      <c r="CP62" s="164"/>
      <c r="CQ62" s="164">
        <f>'基本シート'!$AN33</f>
        <v>0</v>
      </c>
      <c r="CR62" s="164"/>
      <c r="CS62" s="164"/>
      <c r="CT62" s="164"/>
      <c r="CU62" s="164">
        <f>'基本シート'!$AN34</f>
        <v>0</v>
      </c>
      <c r="CV62" s="164"/>
      <c r="CW62" s="164"/>
      <c r="CX62" s="164"/>
      <c r="CY62" s="164">
        <f>'基本シート'!$AN35</f>
        <v>0</v>
      </c>
      <c r="CZ62" s="164"/>
      <c r="DA62" s="164"/>
      <c r="DB62" s="164"/>
      <c r="DC62" s="166">
        <f>SUM('基本シート'!AN36:AN41)</f>
        <v>0</v>
      </c>
      <c r="DD62" s="167"/>
      <c r="DE62" s="167"/>
      <c r="DF62" s="168"/>
      <c r="DG62" s="526" t="s">
        <v>113</v>
      </c>
      <c r="DH62" s="527"/>
      <c r="DI62" s="528"/>
      <c r="DJ62" s="528"/>
      <c r="DK62" s="418">
        <f>'基本シート'!AN$42</f>
        <v>0</v>
      </c>
      <c r="DL62" s="418"/>
      <c r="DM62" s="418"/>
      <c r="DN62" s="419"/>
    </row>
    <row r="63" spans="2:118" s="16" customFormat="1" ht="6" customHeight="1">
      <c r="B63" s="190"/>
      <c r="C63" s="190"/>
      <c r="D63" s="190"/>
      <c r="E63" s="190"/>
      <c r="F63" s="190"/>
      <c r="G63" s="190"/>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372"/>
      <c r="AG63" s="372"/>
      <c r="AH63" s="372"/>
      <c r="AI63" s="372"/>
      <c r="AJ63" s="372"/>
      <c r="AK63" s="372"/>
      <c r="AL63" s="191"/>
      <c r="AM63" s="191"/>
      <c r="AN63" s="191"/>
      <c r="AO63" s="191"/>
      <c r="AP63" s="191"/>
      <c r="AQ63" s="191"/>
      <c r="AS63" s="193" t="s">
        <v>130</v>
      </c>
      <c r="AT63" s="193"/>
      <c r="AU63" s="193"/>
      <c r="AV63" s="193"/>
      <c r="AW63" s="291"/>
      <c r="AX63" s="291"/>
      <c r="AY63" s="291"/>
      <c r="AZ63" s="291"/>
      <c r="BA63" s="291"/>
      <c r="BB63" s="291"/>
      <c r="BC63" s="291"/>
      <c r="BE63" s="52"/>
      <c r="BF63" s="53"/>
      <c r="BG63" s="53"/>
      <c r="BH63" s="53"/>
      <c r="BI63" s="53"/>
      <c r="BJ63" s="53"/>
      <c r="BK63" s="53"/>
      <c r="BL63" s="53"/>
      <c r="BM63" s="53"/>
      <c r="BN63" s="53"/>
      <c r="BO63" s="53"/>
      <c r="BP63" s="53"/>
      <c r="BQ63" s="53"/>
      <c r="BR63" s="53"/>
      <c r="BS63" s="53"/>
      <c r="BT63" s="53"/>
      <c r="BU63" s="53"/>
      <c r="BV63" s="53"/>
      <c r="BW63" s="251"/>
      <c r="BX63" s="252"/>
      <c r="BY63" s="252"/>
      <c r="BZ63" s="252"/>
      <c r="CA63" s="183"/>
      <c r="CB63" s="184"/>
      <c r="CC63" s="184"/>
      <c r="CD63" s="184"/>
      <c r="CE63" s="258"/>
      <c r="CF63" s="164"/>
      <c r="CG63" s="164"/>
      <c r="CH63" s="164"/>
      <c r="CI63" s="164"/>
      <c r="CJ63" s="164"/>
      <c r="CK63" s="164"/>
      <c r="CL63" s="164"/>
      <c r="CM63" s="164"/>
      <c r="CN63" s="164"/>
      <c r="CO63" s="164"/>
      <c r="CP63" s="164"/>
      <c r="CQ63" s="164"/>
      <c r="CR63" s="164"/>
      <c r="CS63" s="164"/>
      <c r="CT63" s="164"/>
      <c r="CU63" s="164"/>
      <c r="CV63" s="164"/>
      <c r="CW63" s="164"/>
      <c r="CX63" s="164"/>
      <c r="CY63" s="164"/>
      <c r="CZ63" s="164"/>
      <c r="DA63" s="164"/>
      <c r="DB63" s="164"/>
      <c r="DC63" s="169"/>
      <c r="DD63" s="170"/>
      <c r="DE63" s="170"/>
      <c r="DF63" s="171"/>
      <c r="DG63" s="526"/>
      <c r="DH63" s="527"/>
      <c r="DI63" s="528"/>
      <c r="DJ63" s="528"/>
      <c r="DK63" s="418"/>
      <c r="DL63" s="418"/>
      <c r="DM63" s="418"/>
      <c r="DN63" s="419"/>
    </row>
    <row r="64" spans="2:118" s="16" customFormat="1" ht="6" customHeight="1">
      <c r="B64" s="190"/>
      <c r="C64" s="190"/>
      <c r="D64" s="190"/>
      <c r="E64" s="190"/>
      <c r="F64" s="190"/>
      <c r="G64" s="190"/>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372"/>
      <c r="AG64" s="372"/>
      <c r="AH64" s="372"/>
      <c r="AI64" s="372"/>
      <c r="AJ64" s="372"/>
      <c r="AK64" s="372"/>
      <c r="AL64" s="191"/>
      <c r="AM64" s="191"/>
      <c r="AN64" s="191"/>
      <c r="AO64" s="191"/>
      <c r="AP64" s="191"/>
      <c r="AQ64" s="191"/>
      <c r="AS64" s="194"/>
      <c r="AT64" s="194"/>
      <c r="AU64" s="194"/>
      <c r="AV64" s="194"/>
      <c r="AW64" s="291"/>
      <c r="AX64" s="291"/>
      <c r="AY64" s="291"/>
      <c r="AZ64" s="291"/>
      <c r="BA64" s="291"/>
      <c r="BB64" s="291"/>
      <c r="BC64" s="291"/>
      <c r="BE64" s="52"/>
      <c r="BV64" s="53"/>
      <c r="BW64" s="251"/>
      <c r="BX64" s="252"/>
      <c r="BY64" s="252"/>
      <c r="BZ64" s="252"/>
      <c r="CA64" s="183" t="s">
        <v>114</v>
      </c>
      <c r="CB64" s="184"/>
      <c r="CC64" s="184"/>
      <c r="CD64" s="184"/>
      <c r="CE64" s="258">
        <f>'基本シート'!$AO30</f>
        <v>0</v>
      </c>
      <c r="CF64" s="164"/>
      <c r="CG64" s="164"/>
      <c r="CH64" s="164"/>
      <c r="CI64" s="164">
        <f>'基本シート'!$AO31</f>
        <v>0</v>
      </c>
      <c r="CJ64" s="164"/>
      <c r="CK64" s="164"/>
      <c r="CL64" s="164"/>
      <c r="CM64" s="164">
        <f>'基本シート'!$AO32</f>
        <v>0</v>
      </c>
      <c r="CN64" s="164"/>
      <c r="CO64" s="164"/>
      <c r="CP64" s="164"/>
      <c r="CQ64" s="164">
        <f>'基本シート'!$AO33</f>
        <v>0</v>
      </c>
      <c r="CR64" s="164"/>
      <c r="CS64" s="164"/>
      <c r="CT64" s="164"/>
      <c r="CU64" s="164">
        <f>'基本シート'!$AO34</f>
        <v>0</v>
      </c>
      <c r="CV64" s="164"/>
      <c r="CW64" s="164"/>
      <c r="CX64" s="164"/>
      <c r="CY64" s="164">
        <f>'基本シート'!$AO35</f>
        <v>0</v>
      </c>
      <c r="CZ64" s="164"/>
      <c r="DA64" s="164"/>
      <c r="DB64" s="164"/>
      <c r="DC64" s="166">
        <f>SUM('基本シート'!AO36:AO41)</f>
        <v>0</v>
      </c>
      <c r="DD64" s="167"/>
      <c r="DE64" s="167"/>
      <c r="DF64" s="168"/>
      <c r="DG64" s="526" t="s">
        <v>114</v>
      </c>
      <c r="DH64" s="527"/>
      <c r="DI64" s="528"/>
      <c r="DJ64" s="528"/>
      <c r="DK64" s="418">
        <f>'基本シート'!AO$42</f>
        <v>0</v>
      </c>
      <c r="DL64" s="418"/>
      <c r="DM64" s="418"/>
      <c r="DN64" s="419"/>
    </row>
    <row r="65" spans="2:118" s="16" customFormat="1" ht="6" customHeight="1">
      <c r="B65" s="190" t="s">
        <v>22</v>
      </c>
      <c r="C65" s="190"/>
      <c r="D65" s="190"/>
      <c r="E65" s="190"/>
      <c r="F65" s="190"/>
      <c r="G65" s="190"/>
      <c r="H65" s="236" t="s">
        <v>121</v>
      </c>
      <c r="I65" s="292"/>
      <c r="J65" s="285">
        <f>'基本シート'!E13</f>
        <v>3</v>
      </c>
      <c r="K65" s="285"/>
      <c r="L65" s="285"/>
      <c r="M65" s="286"/>
      <c r="N65" s="236" t="s">
        <v>123</v>
      </c>
      <c r="O65" s="292"/>
      <c r="P65" s="285">
        <f>'基本シート'!G13</f>
        <v>5</v>
      </c>
      <c r="Q65" s="285"/>
      <c r="R65" s="285"/>
      <c r="S65" s="286"/>
      <c r="T65" s="236" t="s">
        <v>124</v>
      </c>
      <c r="U65" s="292"/>
      <c r="V65" s="285">
        <f>'基本シート'!I13</f>
        <v>5</v>
      </c>
      <c r="W65" s="285"/>
      <c r="X65" s="285"/>
      <c r="Y65" s="286"/>
      <c r="Z65" s="236" t="s">
        <v>125</v>
      </c>
      <c r="AA65" s="292"/>
      <c r="AB65" s="285">
        <f>'基本シート'!K13</f>
        <v>3</v>
      </c>
      <c r="AC65" s="285"/>
      <c r="AD65" s="285"/>
      <c r="AE65" s="286"/>
      <c r="AF65" s="236" t="s">
        <v>126</v>
      </c>
      <c r="AG65" s="292"/>
      <c r="AH65" s="285">
        <f>'基本シート'!M13</f>
        <v>2</v>
      </c>
      <c r="AI65" s="285"/>
      <c r="AJ65" s="285"/>
      <c r="AK65" s="286"/>
      <c r="AL65" s="236" t="s">
        <v>127</v>
      </c>
      <c r="AM65" s="292"/>
      <c r="AN65" s="285">
        <f>'基本シート'!O13</f>
        <v>5</v>
      </c>
      <c r="AO65" s="285"/>
      <c r="AP65" s="285"/>
      <c r="AQ65" s="286"/>
      <c r="AS65" s="173" t="s">
        <v>131</v>
      </c>
      <c r="AT65" s="173"/>
      <c r="AU65" s="173"/>
      <c r="AV65" s="173"/>
      <c r="AW65" s="291">
        <f>IF(AW60=0,0,AW60+2)</f>
        <v>7</v>
      </c>
      <c r="AX65" s="291"/>
      <c r="AY65" s="291"/>
      <c r="AZ65" s="291"/>
      <c r="BA65" s="291"/>
      <c r="BB65" s="291"/>
      <c r="BC65" s="291"/>
      <c r="BE65" s="52"/>
      <c r="BV65" s="53"/>
      <c r="BW65" s="251"/>
      <c r="BX65" s="252"/>
      <c r="BY65" s="252"/>
      <c r="BZ65" s="252"/>
      <c r="CA65" s="183"/>
      <c r="CB65" s="184"/>
      <c r="CC65" s="184"/>
      <c r="CD65" s="184"/>
      <c r="CE65" s="258"/>
      <c r="CF65" s="164"/>
      <c r="CG65" s="164"/>
      <c r="CH65" s="164"/>
      <c r="CI65" s="164"/>
      <c r="CJ65" s="164"/>
      <c r="CK65" s="164"/>
      <c r="CL65" s="164"/>
      <c r="CM65" s="164"/>
      <c r="CN65" s="164"/>
      <c r="CO65" s="164"/>
      <c r="CP65" s="164"/>
      <c r="CQ65" s="164"/>
      <c r="CR65" s="164"/>
      <c r="CS65" s="164"/>
      <c r="CT65" s="164"/>
      <c r="CU65" s="164"/>
      <c r="CV65" s="164"/>
      <c r="CW65" s="164"/>
      <c r="CX65" s="164"/>
      <c r="CY65" s="164"/>
      <c r="CZ65" s="164"/>
      <c r="DA65" s="164"/>
      <c r="DB65" s="164"/>
      <c r="DC65" s="169"/>
      <c r="DD65" s="170"/>
      <c r="DE65" s="170"/>
      <c r="DF65" s="171"/>
      <c r="DG65" s="526"/>
      <c r="DH65" s="527"/>
      <c r="DI65" s="528"/>
      <c r="DJ65" s="528"/>
      <c r="DK65" s="418"/>
      <c r="DL65" s="418"/>
      <c r="DM65" s="418"/>
      <c r="DN65" s="419"/>
    </row>
    <row r="66" spans="2:118" s="16" customFormat="1" ht="6" customHeight="1">
      <c r="B66" s="190"/>
      <c r="C66" s="190"/>
      <c r="D66" s="190"/>
      <c r="E66" s="190"/>
      <c r="F66" s="190"/>
      <c r="G66" s="190"/>
      <c r="H66" s="293"/>
      <c r="I66" s="294"/>
      <c r="J66" s="287"/>
      <c r="K66" s="287"/>
      <c r="L66" s="287"/>
      <c r="M66" s="288"/>
      <c r="N66" s="293"/>
      <c r="O66" s="294"/>
      <c r="P66" s="287"/>
      <c r="Q66" s="287"/>
      <c r="R66" s="287"/>
      <c r="S66" s="288"/>
      <c r="T66" s="293"/>
      <c r="U66" s="294"/>
      <c r="V66" s="287"/>
      <c r="W66" s="287"/>
      <c r="X66" s="287"/>
      <c r="Y66" s="288"/>
      <c r="Z66" s="293"/>
      <c r="AA66" s="294"/>
      <c r="AB66" s="287"/>
      <c r="AC66" s="287"/>
      <c r="AD66" s="287"/>
      <c r="AE66" s="288"/>
      <c r="AF66" s="293"/>
      <c r="AG66" s="294"/>
      <c r="AH66" s="287"/>
      <c r="AI66" s="287"/>
      <c r="AJ66" s="287"/>
      <c r="AK66" s="288"/>
      <c r="AL66" s="293"/>
      <c r="AM66" s="294"/>
      <c r="AN66" s="287"/>
      <c r="AO66" s="287"/>
      <c r="AP66" s="287"/>
      <c r="AQ66" s="288"/>
      <c r="AS66" s="173"/>
      <c r="AT66" s="173"/>
      <c r="AU66" s="173"/>
      <c r="AV66" s="173"/>
      <c r="AW66" s="291"/>
      <c r="AX66" s="291"/>
      <c r="AY66" s="291"/>
      <c r="AZ66" s="291"/>
      <c r="BA66" s="291"/>
      <c r="BB66" s="291"/>
      <c r="BC66" s="291"/>
      <c r="BE66" s="52"/>
      <c r="BF66" s="520" t="s">
        <v>29</v>
      </c>
      <c r="BG66" s="521"/>
      <c r="BH66" s="521"/>
      <c r="BI66" s="521"/>
      <c r="BJ66" s="521"/>
      <c r="BK66" s="521"/>
      <c r="BL66" s="521"/>
      <c r="BM66" s="521"/>
      <c r="BN66" s="521"/>
      <c r="BO66" s="521"/>
      <c r="BP66" s="521"/>
      <c r="BQ66" s="521"/>
      <c r="BR66" s="521"/>
      <c r="BS66" s="521"/>
      <c r="BT66" s="521"/>
      <c r="BU66" s="522"/>
      <c r="BV66" s="53"/>
      <c r="BW66" s="251"/>
      <c r="BX66" s="252"/>
      <c r="BY66" s="252"/>
      <c r="BZ66" s="252"/>
      <c r="CA66" s="183" t="s">
        <v>115</v>
      </c>
      <c r="CB66" s="184"/>
      <c r="CC66" s="184"/>
      <c r="CD66" s="184"/>
      <c r="CE66" s="258">
        <f>'基本シート'!$AP30</f>
        <v>0</v>
      </c>
      <c r="CF66" s="164"/>
      <c r="CG66" s="164"/>
      <c r="CH66" s="164"/>
      <c r="CI66" s="164">
        <f>'基本シート'!$AP31</f>
        <v>0</v>
      </c>
      <c r="CJ66" s="164"/>
      <c r="CK66" s="164"/>
      <c r="CL66" s="164"/>
      <c r="CM66" s="164">
        <f>'基本シート'!$AP32</f>
        <v>0</v>
      </c>
      <c r="CN66" s="164"/>
      <c r="CO66" s="164"/>
      <c r="CP66" s="164"/>
      <c r="CQ66" s="164">
        <f>'基本シート'!$AP33</f>
        <v>0</v>
      </c>
      <c r="CR66" s="164"/>
      <c r="CS66" s="164"/>
      <c r="CT66" s="164"/>
      <c r="CU66" s="164">
        <f>'基本シート'!$AP34</f>
        <v>0</v>
      </c>
      <c r="CV66" s="164"/>
      <c r="CW66" s="164"/>
      <c r="CX66" s="164"/>
      <c r="CY66" s="164">
        <f>'基本シート'!$AP35</f>
        <v>0</v>
      </c>
      <c r="CZ66" s="164"/>
      <c r="DA66" s="164"/>
      <c r="DB66" s="164"/>
      <c r="DC66" s="166">
        <f>SUM('基本シート'!AP36:AP41)</f>
        <v>0</v>
      </c>
      <c r="DD66" s="167"/>
      <c r="DE66" s="167"/>
      <c r="DF66" s="168"/>
      <c r="DG66" s="526" t="s">
        <v>115</v>
      </c>
      <c r="DH66" s="527"/>
      <c r="DI66" s="528"/>
      <c r="DJ66" s="528"/>
      <c r="DK66" s="418">
        <f>'基本シート'!AP$42</f>
        <v>0</v>
      </c>
      <c r="DL66" s="418"/>
      <c r="DM66" s="418"/>
      <c r="DN66" s="419"/>
    </row>
    <row r="67" spans="2:118" s="16" customFormat="1" ht="6" customHeight="1">
      <c r="B67" s="190"/>
      <c r="C67" s="190"/>
      <c r="D67" s="190"/>
      <c r="E67" s="190"/>
      <c r="F67" s="190"/>
      <c r="G67" s="190"/>
      <c r="H67" s="293"/>
      <c r="I67" s="294"/>
      <c r="J67" s="287"/>
      <c r="K67" s="287"/>
      <c r="L67" s="287"/>
      <c r="M67" s="288"/>
      <c r="N67" s="293"/>
      <c r="O67" s="294"/>
      <c r="P67" s="287"/>
      <c r="Q67" s="287"/>
      <c r="R67" s="287"/>
      <c r="S67" s="288"/>
      <c r="T67" s="293"/>
      <c r="U67" s="294"/>
      <c r="V67" s="287"/>
      <c r="W67" s="287"/>
      <c r="X67" s="287"/>
      <c r="Y67" s="288"/>
      <c r="Z67" s="293"/>
      <c r="AA67" s="294"/>
      <c r="AB67" s="287"/>
      <c r="AC67" s="287"/>
      <c r="AD67" s="287"/>
      <c r="AE67" s="288"/>
      <c r="AF67" s="293"/>
      <c r="AG67" s="294"/>
      <c r="AH67" s="287"/>
      <c r="AI67" s="287"/>
      <c r="AJ67" s="287"/>
      <c r="AK67" s="288"/>
      <c r="AL67" s="293"/>
      <c r="AM67" s="294"/>
      <c r="AN67" s="287"/>
      <c r="AO67" s="287"/>
      <c r="AP67" s="287"/>
      <c r="AQ67" s="288"/>
      <c r="AS67" s="195"/>
      <c r="AT67" s="195"/>
      <c r="AU67" s="195"/>
      <c r="AV67" s="195"/>
      <c r="AW67" s="291"/>
      <c r="AX67" s="291"/>
      <c r="AY67" s="291"/>
      <c r="AZ67" s="291"/>
      <c r="BA67" s="291"/>
      <c r="BB67" s="291"/>
      <c r="BC67" s="291"/>
      <c r="BE67" s="52"/>
      <c r="BF67" s="523"/>
      <c r="BG67" s="524"/>
      <c r="BH67" s="524"/>
      <c r="BI67" s="524"/>
      <c r="BJ67" s="524"/>
      <c r="BK67" s="524"/>
      <c r="BL67" s="524"/>
      <c r="BM67" s="524"/>
      <c r="BN67" s="524"/>
      <c r="BO67" s="524"/>
      <c r="BP67" s="524"/>
      <c r="BQ67" s="524"/>
      <c r="BR67" s="524"/>
      <c r="BS67" s="524"/>
      <c r="BT67" s="524"/>
      <c r="BU67" s="525"/>
      <c r="BV67" s="53"/>
      <c r="BW67" s="251"/>
      <c r="BX67" s="252"/>
      <c r="BY67" s="252"/>
      <c r="BZ67" s="252"/>
      <c r="CA67" s="183"/>
      <c r="CB67" s="184"/>
      <c r="CC67" s="184"/>
      <c r="CD67" s="184"/>
      <c r="CE67" s="258"/>
      <c r="CF67" s="164"/>
      <c r="CG67" s="164"/>
      <c r="CH67" s="164"/>
      <c r="CI67" s="164"/>
      <c r="CJ67" s="164"/>
      <c r="CK67" s="164"/>
      <c r="CL67" s="164"/>
      <c r="CM67" s="164"/>
      <c r="CN67" s="164"/>
      <c r="CO67" s="164"/>
      <c r="CP67" s="164"/>
      <c r="CQ67" s="164"/>
      <c r="CR67" s="164"/>
      <c r="CS67" s="164"/>
      <c r="CT67" s="164"/>
      <c r="CU67" s="164"/>
      <c r="CV67" s="164"/>
      <c r="CW67" s="164"/>
      <c r="CX67" s="164"/>
      <c r="CY67" s="164"/>
      <c r="CZ67" s="164"/>
      <c r="DA67" s="164"/>
      <c r="DB67" s="164"/>
      <c r="DC67" s="169"/>
      <c r="DD67" s="170"/>
      <c r="DE67" s="170"/>
      <c r="DF67" s="171"/>
      <c r="DG67" s="526"/>
      <c r="DH67" s="527"/>
      <c r="DI67" s="528"/>
      <c r="DJ67" s="528"/>
      <c r="DK67" s="418"/>
      <c r="DL67" s="418"/>
      <c r="DM67" s="418"/>
      <c r="DN67" s="419"/>
    </row>
    <row r="68" spans="2:118" s="16" customFormat="1" ht="6" customHeight="1">
      <c r="B68" s="190"/>
      <c r="C68" s="190"/>
      <c r="D68" s="190"/>
      <c r="E68" s="190"/>
      <c r="F68" s="190"/>
      <c r="G68" s="190"/>
      <c r="H68" s="295" t="s">
        <v>122</v>
      </c>
      <c r="I68" s="296"/>
      <c r="J68" s="287"/>
      <c r="K68" s="287"/>
      <c r="L68" s="287"/>
      <c r="M68" s="288"/>
      <c r="N68" s="295" t="s">
        <v>122</v>
      </c>
      <c r="O68" s="296"/>
      <c r="P68" s="287"/>
      <c r="Q68" s="287"/>
      <c r="R68" s="287"/>
      <c r="S68" s="288"/>
      <c r="T68" s="295" t="s">
        <v>122</v>
      </c>
      <c r="U68" s="296"/>
      <c r="V68" s="287"/>
      <c r="W68" s="287"/>
      <c r="X68" s="287"/>
      <c r="Y68" s="288"/>
      <c r="Z68" s="295" t="s">
        <v>122</v>
      </c>
      <c r="AA68" s="296"/>
      <c r="AB68" s="287"/>
      <c r="AC68" s="287"/>
      <c r="AD68" s="287"/>
      <c r="AE68" s="288"/>
      <c r="AF68" s="295" t="s">
        <v>122</v>
      </c>
      <c r="AG68" s="296"/>
      <c r="AH68" s="287"/>
      <c r="AI68" s="287"/>
      <c r="AJ68" s="287"/>
      <c r="AK68" s="288"/>
      <c r="AL68" s="295" t="s">
        <v>122</v>
      </c>
      <c r="AM68" s="296"/>
      <c r="AN68" s="287"/>
      <c r="AO68" s="287"/>
      <c r="AP68" s="287"/>
      <c r="AQ68" s="288"/>
      <c r="AS68" s="193" t="s">
        <v>130</v>
      </c>
      <c r="AT68" s="193"/>
      <c r="AU68" s="193"/>
      <c r="AV68" s="193"/>
      <c r="AW68" s="291"/>
      <c r="AX68" s="291"/>
      <c r="AY68" s="291"/>
      <c r="AZ68" s="291"/>
      <c r="BA68" s="291"/>
      <c r="BB68" s="291"/>
      <c r="BC68" s="291"/>
      <c r="BE68" s="52"/>
      <c r="BF68" s="158" t="s">
        <v>352</v>
      </c>
      <c r="BG68" s="178"/>
      <c r="BH68" s="178"/>
      <c r="BI68" s="178"/>
      <c r="BJ68" s="178"/>
      <c r="BK68" s="178"/>
      <c r="BL68" s="178"/>
      <c r="BM68" s="282">
        <f>'基本シート'!E48</f>
        <v>6</v>
      </c>
      <c r="BN68" s="282"/>
      <c r="BO68" s="282"/>
      <c r="BP68" s="282"/>
      <c r="BQ68" s="282"/>
      <c r="BR68" s="282"/>
      <c r="BS68" s="282"/>
      <c r="BT68" s="336" t="s">
        <v>351</v>
      </c>
      <c r="BU68" s="337"/>
      <c r="BV68" s="53"/>
      <c r="BW68" s="251"/>
      <c r="BX68" s="252"/>
      <c r="BY68" s="252"/>
      <c r="BZ68" s="252"/>
      <c r="CA68" s="183" t="s">
        <v>116</v>
      </c>
      <c r="CB68" s="184"/>
      <c r="CC68" s="184"/>
      <c r="CD68" s="184"/>
      <c r="CE68" s="258">
        <f>'基本シート'!$AQ30</f>
        <v>2</v>
      </c>
      <c r="CF68" s="164"/>
      <c r="CG68" s="164"/>
      <c r="CH68" s="164"/>
      <c r="CI68" s="164">
        <f>'基本シート'!$AQ31</f>
        <v>0</v>
      </c>
      <c r="CJ68" s="164"/>
      <c r="CK68" s="164"/>
      <c r="CL68" s="164"/>
      <c r="CM68" s="164">
        <f>'基本シート'!$AQ32</f>
        <v>0</v>
      </c>
      <c r="CN68" s="164"/>
      <c r="CO68" s="164"/>
      <c r="CP68" s="164"/>
      <c r="CQ68" s="164">
        <f>'基本シート'!$AQ33</f>
        <v>0</v>
      </c>
      <c r="CR68" s="164"/>
      <c r="CS68" s="164"/>
      <c r="CT68" s="164"/>
      <c r="CU68" s="164">
        <f>'基本シート'!$AQ34</f>
        <v>0</v>
      </c>
      <c r="CV68" s="164"/>
      <c r="CW68" s="164"/>
      <c r="CX68" s="164"/>
      <c r="CY68" s="164">
        <f>'基本シート'!$AQ35</f>
        <v>0</v>
      </c>
      <c r="CZ68" s="164"/>
      <c r="DA68" s="164"/>
      <c r="DB68" s="164"/>
      <c r="DC68" s="164">
        <f>SUM('基本シート'!AQ36:AQ41)</f>
        <v>0</v>
      </c>
      <c r="DD68" s="164"/>
      <c r="DE68" s="164"/>
      <c r="DF68" s="165"/>
      <c r="DG68" s="526" t="s">
        <v>116</v>
      </c>
      <c r="DH68" s="527"/>
      <c r="DI68" s="528"/>
      <c r="DJ68" s="528"/>
      <c r="DK68" s="418">
        <f>'基本シート'!AQ$42</f>
        <v>2</v>
      </c>
      <c r="DL68" s="418"/>
      <c r="DM68" s="418"/>
      <c r="DN68" s="419"/>
    </row>
    <row r="69" spans="2:118" s="16" customFormat="1" ht="6" customHeight="1">
      <c r="B69" s="190"/>
      <c r="C69" s="190"/>
      <c r="D69" s="190"/>
      <c r="E69" s="190"/>
      <c r="F69" s="190"/>
      <c r="G69" s="190"/>
      <c r="H69" s="297"/>
      <c r="I69" s="298"/>
      <c r="J69" s="289"/>
      <c r="K69" s="289"/>
      <c r="L69" s="289"/>
      <c r="M69" s="290"/>
      <c r="N69" s="297"/>
      <c r="O69" s="298"/>
      <c r="P69" s="289"/>
      <c r="Q69" s="289"/>
      <c r="R69" s="289"/>
      <c r="S69" s="290"/>
      <c r="T69" s="297"/>
      <c r="U69" s="298"/>
      <c r="V69" s="289"/>
      <c r="W69" s="289"/>
      <c r="X69" s="289"/>
      <c r="Y69" s="290"/>
      <c r="Z69" s="297"/>
      <c r="AA69" s="298"/>
      <c r="AB69" s="289"/>
      <c r="AC69" s="289"/>
      <c r="AD69" s="289"/>
      <c r="AE69" s="290"/>
      <c r="AF69" s="297"/>
      <c r="AG69" s="298"/>
      <c r="AH69" s="289"/>
      <c r="AI69" s="289"/>
      <c r="AJ69" s="289"/>
      <c r="AK69" s="290"/>
      <c r="AL69" s="297"/>
      <c r="AM69" s="298"/>
      <c r="AN69" s="289"/>
      <c r="AO69" s="289"/>
      <c r="AP69" s="289"/>
      <c r="AQ69" s="290"/>
      <c r="AS69" s="194"/>
      <c r="AT69" s="194"/>
      <c r="AU69" s="194"/>
      <c r="AV69" s="194"/>
      <c r="AW69" s="291"/>
      <c r="AX69" s="291"/>
      <c r="AY69" s="291"/>
      <c r="AZ69" s="291"/>
      <c r="BA69" s="291"/>
      <c r="BB69" s="291"/>
      <c r="BC69" s="291"/>
      <c r="BE69" s="52"/>
      <c r="BF69" s="158"/>
      <c r="BG69" s="178"/>
      <c r="BH69" s="178"/>
      <c r="BI69" s="178"/>
      <c r="BJ69" s="178"/>
      <c r="BK69" s="178"/>
      <c r="BL69" s="178"/>
      <c r="BM69" s="283"/>
      <c r="BN69" s="283"/>
      <c r="BO69" s="283"/>
      <c r="BP69" s="283"/>
      <c r="BQ69" s="283"/>
      <c r="BR69" s="283"/>
      <c r="BS69" s="283"/>
      <c r="BT69" s="338"/>
      <c r="BU69" s="339"/>
      <c r="BV69" s="53"/>
      <c r="BW69" s="251"/>
      <c r="BX69" s="252"/>
      <c r="BY69" s="252"/>
      <c r="BZ69" s="252"/>
      <c r="CA69" s="183"/>
      <c r="CB69" s="184"/>
      <c r="CC69" s="184"/>
      <c r="CD69" s="184"/>
      <c r="CE69" s="258"/>
      <c r="CF69" s="164"/>
      <c r="CG69" s="164"/>
      <c r="CH69" s="164"/>
      <c r="CI69" s="164"/>
      <c r="CJ69" s="164"/>
      <c r="CK69" s="164"/>
      <c r="CL69" s="164"/>
      <c r="CM69" s="164"/>
      <c r="CN69" s="164"/>
      <c r="CO69" s="164"/>
      <c r="CP69" s="164"/>
      <c r="CQ69" s="164"/>
      <c r="CR69" s="164"/>
      <c r="CS69" s="164"/>
      <c r="CT69" s="164"/>
      <c r="CU69" s="164"/>
      <c r="CV69" s="164"/>
      <c r="CW69" s="164"/>
      <c r="CX69" s="164"/>
      <c r="CY69" s="164"/>
      <c r="CZ69" s="164"/>
      <c r="DA69" s="164"/>
      <c r="DB69" s="164"/>
      <c r="DC69" s="164"/>
      <c r="DD69" s="164"/>
      <c r="DE69" s="164"/>
      <c r="DF69" s="165"/>
      <c r="DG69" s="526"/>
      <c r="DH69" s="527"/>
      <c r="DI69" s="528"/>
      <c r="DJ69" s="528"/>
      <c r="DK69" s="418"/>
      <c r="DL69" s="418"/>
      <c r="DM69" s="418"/>
      <c r="DN69" s="419"/>
    </row>
    <row r="70" spans="35:118" s="16" customFormat="1" ht="6" customHeight="1">
      <c r="AI70" s="15"/>
      <c r="AJ70" s="15"/>
      <c r="AK70" s="15"/>
      <c r="AL70" s="15"/>
      <c r="AM70" s="15"/>
      <c r="AN70" s="15"/>
      <c r="AO70" s="15"/>
      <c r="AP70" s="15"/>
      <c r="BE70" s="52"/>
      <c r="BF70" s="158"/>
      <c r="BG70" s="178"/>
      <c r="BH70" s="178"/>
      <c r="BI70" s="178"/>
      <c r="BJ70" s="178"/>
      <c r="BK70" s="178"/>
      <c r="BL70" s="178"/>
      <c r="BM70" s="283"/>
      <c r="BN70" s="283"/>
      <c r="BO70" s="283"/>
      <c r="BP70" s="283"/>
      <c r="BQ70" s="283"/>
      <c r="BR70" s="283"/>
      <c r="BS70" s="283"/>
      <c r="BT70" s="338"/>
      <c r="BU70" s="339"/>
      <c r="BV70" s="53"/>
      <c r="BW70" s="251"/>
      <c r="BX70" s="252"/>
      <c r="BY70" s="252"/>
      <c r="BZ70" s="252"/>
      <c r="CA70" s="183" t="s">
        <v>117</v>
      </c>
      <c r="CB70" s="184"/>
      <c r="CC70" s="184"/>
      <c r="CD70" s="259"/>
      <c r="CE70" s="261">
        <f>'基本シート'!$AR30</f>
        <v>0</v>
      </c>
      <c r="CF70" s="164"/>
      <c r="CG70" s="164"/>
      <c r="CH70" s="164"/>
      <c r="CI70" s="164">
        <f>'基本シート'!$AR31</f>
        <v>0</v>
      </c>
      <c r="CJ70" s="164"/>
      <c r="CK70" s="164"/>
      <c r="CL70" s="164"/>
      <c r="CM70" s="164">
        <f>'基本シート'!$AR32</f>
        <v>0</v>
      </c>
      <c r="CN70" s="164"/>
      <c r="CO70" s="164"/>
      <c r="CP70" s="164"/>
      <c r="CQ70" s="164">
        <f>'基本シート'!$AR33</f>
        <v>0</v>
      </c>
      <c r="CR70" s="164"/>
      <c r="CS70" s="164"/>
      <c r="CT70" s="164"/>
      <c r="CU70" s="164">
        <f>'基本シート'!$AR34</f>
        <v>0</v>
      </c>
      <c r="CV70" s="164"/>
      <c r="CW70" s="164"/>
      <c r="CX70" s="164"/>
      <c r="CY70" s="164">
        <f>'基本シート'!$AR35</f>
        <v>0</v>
      </c>
      <c r="CZ70" s="164"/>
      <c r="DA70" s="164"/>
      <c r="DB70" s="164"/>
      <c r="DC70" s="164">
        <f>SUM('基本シート'!AR36:AR41)</f>
        <v>0</v>
      </c>
      <c r="DD70" s="164"/>
      <c r="DE70" s="164"/>
      <c r="DF70" s="165"/>
      <c r="DG70" s="526" t="s">
        <v>117</v>
      </c>
      <c r="DH70" s="527"/>
      <c r="DI70" s="528"/>
      <c r="DJ70" s="528"/>
      <c r="DK70" s="418">
        <f>'基本シート'!AR$42</f>
        <v>0</v>
      </c>
      <c r="DL70" s="418"/>
      <c r="DM70" s="418"/>
      <c r="DN70" s="419"/>
    </row>
    <row r="71" spans="35:118" s="16" customFormat="1" ht="6" customHeight="1">
      <c r="AI71" s="15"/>
      <c r="AJ71" s="15"/>
      <c r="AK71" s="15"/>
      <c r="AL71" s="15"/>
      <c r="AM71" s="15"/>
      <c r="AN71" s="15"/>
      <c r="AO71" s="15"/>
      <c r="AP71" s="15"/>
      <c r="BE71" s="52"/>
      <c r="BF71" s="234"/>
      <c r="BG71" s="181"/>
      <c r="BH71" s="181"/>
      <c r="BI71" s="181"/>
      <c r="BJ71" s="181"/>
      <c r="BK71" s="181"/>
      <c r="BL71" s="181"/>
      <c r="BM71" s="284"/>
      <c r="BN71" s="284"/>
      <c r="BO71" s="284"/>
      <c r="BP71" s="284"/>
      <c r="BQ71" s="284"/>
      <c r="BR71" s="284"/>
      <c r="BS71" s="284"/>
      <c r="BT71" s="340"/>
      <c r="BU71" s="341"/>
      <c r="BV71" s="53"/>
      <c r="BW71" s="251"/>
      <c r="BX71" s="252"/>
      <c r="BY71" s="252"/>
      <c r="BZ71" s="252"/>
      <c r="CA71" s="260"/>
      <c r="CB71" s="167"/>
      <c r="CC71" s="167"/>
      <c r="CD71" s="168"/>
      <c r="CE71" s="262"/>
      <c r="CF71" s="263"/>
      <c r="CG71" s="263"/>
      <c r="CH71" s="263"/>
      <c r="CI71" s="263"/>
      <c r="CJ71" s="263"/>
      <c r="CK71" s="263"/>
      <c r="CL71" s="263"/>
      <c r="CM71" s="263"/>
      <c r="CN71" s="263"/>
      <c r="CO71" s="263"/>
      <c r="CP71" s="263"/>
      <c r="CQ71" s="263"/>
      <c r="CR71" s="263"/>
      <c r="CS71" s="263"/>
      <c r="CT71" s="263"/>
      <c r="CU71" s="263"/>
      <c r="CV71" s="263"/>
      <c r="CW71" s="263"/>
      <c r="CX71" s="263"/>
      <c r="CY71" s="164"/>
      <c r="CZ71" s="164"/>
      <c r="DA71" s="164"/>
      <c r="DB71" s="164"/>
      <c r="DC71" s="164"/>
      <c r="DD71" s="164"/>
      <c r="DE71" s="164"/>
      <c r="DF71" s="165"/>
      <c r="DG71" s="526"/>
      <c r="DH71" s="527"/>
      <c r="DI71" s="528"/>
      <c r="DJ71" s="528"/>
      <c r="DK71" s="418"/>
      <c r="DL71" s="418"/>
      <c r="DM71" s="418"/>
      <c r="DN71" s="419"/>
    </row>
    <row r="72" spans="2:118" s="16" customFormat="1" ht="6" customHeight="1">
      <c r="B72" s="302" t="s">
        <v>340</v>
      </c>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BE72" s="52"/>
      <c r="BF72" s="53"/>
      <c r="BG72" s="53"/>
      <c r="BH72" s="53"/>
      <c r="BI72" s="53"/>
      <c r="BJ72" s="53"/>
      <c r="BK72" s="53"/>
      <c r="BL72" s="53"/>
      <c r="BM72" s="53"/>
      <c r="BN72" s="53"/>
      <c r="BO72" s="53"/>
      <c r="BP72" s="53"/>
      <c r="BQ72" s="53"/>
      <c r="BR72" s="53"/>
      <c r="BS72" s="53"/>
      <c r="BV72" s="53"/>
      <c r="BW72" s="504" t="s">
        <v>9</v>
      </c>
      <c r="BX72" s="505"/>
      <c r="BY72" s="505"/>
      <c r="BZ72" s="505"/>
      <c r="CA72" s="505"/>
      <c r="CB72" s="505"/>
      <c r="CC72" s="505"/>
      <c r="CD72" s="506"/>
      <c r="CE72" s="513"/>
      <c r="CF72" s="160"/>
      <c r="CG72" s="160"/>
      <c r="CH72" s="160"/>
      <c r="CI72" s="160" t="s">
        <v>861</v>
      </c>
      <c r="CJ72" s="160"/>
      <c r="CK72" s="160"/>
      <c r="CL72" s="160"/>
      <c r="CM72" s="160" t="s">
        <v>800</v>
      </c>
      <c r="CN72" s="160"/>
      <c r="CO72" s="160"/>
      <c r="CP72" s="160"/>
      <c r="CQ72" s="160"/>
      <c r="CR72" s="160"/>
      <c r="CS72" s="160"/>
      <c r="CT72" s="160"/>
      <c r="CU72" s="160" t="s">
        <v>861</v>
      </c>
      <c r="CV72" s="160"/>
      <c r="CW72" s="160"/>
      <c r="CX72" s="160"/>
      <c r="CY72" s="160"/>
      <c r="CZ72" s="160"/>
      <c r="DA72" s="160"/>
      <c r="DB72" s="160"/>
      <c r="DC72" s="160"/>
      <c r="DD72" s="160"/>
      <c r="DE72" s="160"/>
      <c r="DF72" s="161"/>
      <c r="DG72" s="526" t="s">
        <v>9</v>
      </c>
      <c r="DH72" s="527"/>
      <c r="DI72" s="528"/>
      <c r="DJ72" s="528"/>
      <c r="DK72" s="160"/>
      <c r="DL72" s="160"/>
      <c r="DM72" s="160"/>
      <c r="DN72" s="551"/>
    </row>
    <row r="73" spans="2:118" s="16" customFormat="1" ht="6" customHeight="1">
      <c r="B73" s="302"/>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BE73" s="52"/>
      <c r="BF73" s="53"/>
      <c r="BG73" s="53"/>
      <c r="BH73" s="53"/>
      <c r="BI73" s="53"/>
      <c r="BJ73" s="53"/>
      <c r="BK73" s="53"/>
      <c r="BL73" s="53"/>
      <c r="BM73" s="53"/>
      <c r="BN73" s="53"/>
      <c r="BO73" s="53"/>
      <c r="BP73" s="53"/>
      <c r="BQ73" s="53"/>
      <c r="BR73" s="53"/>
      <c r="BS73" s="53"/>
      <c r="BV73" s="53"/>
      <c r="BW73" s="510"/>
      <c r="BX73" s="511"/>
      <c r="BY73" s="511"/>
      <c r="BZ73" s="511"/>
      <c r="CA73" s="511"/>
      <c r="CB73" s="511"/>
      <c r="CC73" s="511"/>
      <c r="CD73" s="512"/>
      <c r="CE73" s="513"/>
      <c r="CF73" s="160"/>
      <c r="CG73" s="160"/>
      <c r="CH73" s="160"/>
      <c r="CI73" s="160"/>
      <c r="CJ73" s="160"/>
      <c r="CK73" s="160"/>
      <c r="CL73" s="160"/>
      <c r="CM73" s="160"/>
      <c r="CN73" s="160"/>
      <c r="CO73" s="160"/>
      <c r="CP73" s="160"/>
      <c r="CQ73" s="160"/>
      <c r="CR73" s="160"/>
      <c r="CS73" s="160"/>
      <c r="CT73" s="160"/>
      <c r="CU73" s="160"/>
      <c r="CV73" s="160"/>
      <c r="CW73" s="160"/>
      <c r="CX73" s="160"/>
      <c r="CY73" s="160"/>
      <c r="CZ73" s="160"/>
      <c r="DA73" s="160"/>
      <c r="DB73" s="160"/>
      <c r="DC73" s="160"/>
      <c r="DD73" s="160"/>
      <c r="DE73" s="160"/>
      <c r="DF73" s="161"/>
      <c r="DG73" s="526"/>
      <c r="DH73" s="527"/>
      <c r="DI73" s="528"/>
      <c r="DJ73" s="528"/>
      <c r="DK73" s="160"/>
      <c r="DL73" s="160"/>
      <c r="DM73" s="160"/>
      <c r="DN73" s="551"/>
    </row>
    <row r="74" spans="2:118" s="16" customFormat="1" ht="6" customHeight="1">
      <c r="B74" s="302"/>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c r="BE74" s="52"/>
      <c r="BF74" s="53"/>
      <c r="BG74" s="53"/>
      <c r="BH74" s="53"/>
      <c r="BI74" s="53"/>
      <c r="BJ74" s="53"/>
      <c r="BK74" s="53"/>
      <c r="BL74" s="53"/>
      <c r="BM74" s="53"/>
      <c r="BN74" s="53"/>
      <c r="BO74" s="53"/>
      <c r="BP74" s="53"/>
      <c r="BQ74" s="53"/>
      <c r="BR74" s="53"/>
      <c r="BS74" s="53"/>
      <c r="BV74" s="53"/>
      <c r="BW74" s="504" t="s">
        <v>8</v>
      </c>
      <c r="BX74" s="505"/>
      <c r="BY74" s="505"/>
      <c r="BZ74" s="505"/>
      <c r="CA74" s="505"/>
      <c r="CB74" s="505"/>
      <c r="CC74" s="505"/>
      <c r="CD74" s="506"/>
      <c r="CE74" s="513"/>
      <c r="CF74" s="160"/>
      <c r="CG74" s="160"/>
      <c r="CH74" s="160"/>
      <c r="CI74" s="160" t="s">
        <v>860</v>
      </c>
      <c r="CJ74" s="160"/>
      <c r="CK74" s="160"/>
      <c r="CL74" s="160"/>
      <c r="CM74" s="160">
        <v>0</v>
      </c>
      <c r="CN74" s="160"/>
      <c r="CO74" s="160"/>
      <c r="CP74" s="160"/>
      <c r="CQ74" s="160"/>
      <c r="CR74" s="160"/>
      <c r="CS74" s="160"/>
      <c r="CT74" s="160"/>
      <c r="CU74" s="160" t="s">
        <v>862</v>
      </c>
      <c r="CV74" s="160"/>
      <c r="CW74" s="160"/>
      <c r="CX74" s="160"/>
      <c r="CY74" s="160"/>
      <c r="CZ74" s="160"/>
      <c r="DA74" s="160"/>
      <c r="DB74" s="160"/>
      <c r="DC74" s="160"/>
      <c r="DD74" s="160"/>
      <c r="DE74" s="160"/>
      <c r="DF74" s="161"/>
      <c r="DG74" s="543"/>
      <c r="DH74" s="544"/>
      <c r="DI74" s="545"/>
      <c r="DJ74" s="545"/>
      <c r="DK74" s="545"/>
      <c r="DL74" s="545"/>
      <c r="DM74" s="545"/>
      <c r="DN74" s="546"/>
    </row>
    <row r="75" spans="2:118" s="16" customFormat="1" ht="6" customHeight="1" thickBot="1">
      <c r="B75" s="304"/>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c r="AN75" s="305"/>
      <c r="AO75" s="305"/>
      <c r="AP75" s="305"/>
      <c r="AQ75" s="305"/>
      <c r="AR75" s="305"/>
      <c r="AS75" s="305"/>
      <c r="BE75" s="52"/>
      <c r="BW75" s="507"/>
      <c r="BX75" s="508"/>
      <c r="BY75" s="508"/>
      <c r="BZ75" s="508"/>
      <c r="CA75" s="508"/>
      <c r="CB75" s="508"/>
      <c r="CC75" s="508"/>
      <c r="CD75" s="509"/>
      <c r="CE75" s="514"/>
      <c r="CF75" s="162"/>
      <c r="CG75" s="162"/>
      <c r="CH75" s="162"/>
      <c r="CI75" s="162"/>
      <c r="CJ75" s="162"/>
      <c r="CK75" s="162"/>
      <c r="CL75" s="162"/>
      <c r="CM75" s="162"/>
      <c r="CN75" s="162"/>
      <c r="CO75" s="162"/>
      <c r="CP75" s="162"/>
      <c r="CQ75" s="162"/>
      <c r="CR75" s="162"/>
      <c r="CS75" s="162"/>
      <c r="CT75" s="162"/>
      <c r="CU75" s="162"/>
      <c r="CV75" s="162"/>
      <c r="CW75" s="162"/>
      <c r="CX75" s="162"/>
      <c r="CY75" s="162"/>
      <c r="CZ75" s="162"/>
      <c r="DA75" s="162"/>
      <c r="DB75" s="162"/>
      <c r="DC75" s="162"/>
      <c r="DD75" s="162"/>
      <c r="DE75" s="162"/>
      <c r="DF75" s="163"/>
      <c r="DG75" s="547"/>
      <c r="DH75" s="548"/>
      <c r="DI75" s="549"/>
      <c r="DJ75" s="549"/>
      <c r="DK75" s="549"/>
      <c r="DL75" s="549"/>
      <c r="DM75" s="549"/>
      <c r="DN75" s="550"/>
    </row>
    <row r="76" spans="2:57" s="16" customFormat="1" ht="6" customHeight="1">
      <c r="B76" s="299" t="s">
        <v>444</v>
      </c>
      <c r="C76" s="300"/>
      <c r="D76" s="300"/>
      <c r="E76" s="300"/>
      <c r="F76" s="301" t="s">
        <v>868</v>
      </c>
      <c r="G76" s="301"/>
      <c r="H76" s="301"/>
      <c r="I76" s="301"/>
      <c r="J76" s="301"/>
      <c r="K76" s="301"/>
      <c r="L76" s="301"/>
      <c r="M76" s="301"/>
      <c r="N76" s="301"/>
      <c r="O76" s="301"/>
      <c r="P76" s="301"/>
      <c r="Q76" s="301"/>
      <c r="R76" s="301"/>
      <c r="S76" s="301"/>
      <c r="T76" s="299" t="s">
        <v>442</v>
      </c>
      <c r="U76" s="299"/>
      <c r="V76" s="299"/>
      <c r="W76" s="299"/>
      <c r="X76" s="299"/>
      <c r="Y76" s="299"/>
      <c r="Z76" s="306" t="s">
        <v>799</v>
      </c>
      <c r="AA76" s="307"/>
      <c r="AB76" s="307"/>
      <c r="AC76" s="307"/>
      <c r="AD76" s="307"/>
      <c r="AE76" s="300" t="s">
        <v>443</v>
      </c>
      <c r="AF76" s="300"/>
      <c r="AG76" s="300"/>
      <c r="AH76" s="300"/>
      <c r="AI76" s="312"/>
      <c r="AJ76" s="313"/>
      <c r="AK76" s="313"/>
      <c r="AL76" s="313"/>
      <c r="AM76" s="313"/>
      <c r="AN76" s="313"/>
      <c r="AO76" s="313"/>
      <c r="AP76" s="313"/>
      <c r="AQ76" s="313"/>
      <c r="AR76" s="313"/>
      <c r="AS76" s="314"/>
      <c r="BC76" s="63"/>
      <c r="BD76" s="63"/>
      <c r="BE76" s="52"/>
    </row>
    <row r="77" spans="2:118" s="16" customFormat="1" ht="6" customHeight="1">
      <c r="B77" s="300"/>
      <c r="C77" s="300"/>
      <c r="D77" s="300"/>
      <c r="E77" s="300"/>
      <c r="F77" s="301"/>
      <c r="G77" s="301"/>
      <c r="H77" s="301"/>
      <c r="I77" s="301"/>
      <c r="J77" s="301"/>
      <c r="K77" s="301"/>
      <c r="L77" s="301"/>
      <c r="M77" s="301"/>
      <c r="N77" s="301"/>
      <c r="O77" s="301"/>
      <c r="P77" s="301"/>
      <c r="Q77" s="301"/>
      <c r="R77" s="301"/>
      <c r="S77" s="301"/>
      <c r="T77" s="299"/>
      <c r="U77" s="299"/>
      <c r="V77" s="299"/>
      <c r="W77" s="299"/>
      <c r="X77" s="299"/>
      <c r="Y77" s="299"/>
      <c r="Z77" s="308"/>
      <c r="AA77" s="309"/>
      <c r="AB77" s="309"/>
      <c r="AC77" s="309"/>
      <c r="AD77" s="309"/>
      <c r="AE77" s="300"/>
      <c r="AF77" s="300"/>
      <c r="AG77" s="300"/>
      <c r="AH77" s="300"/>
      <c r="AI77" s="315"/>
      <c r="AJ77" s="316"/>
      <c r="AK77" s="316"/>
      <c r="AL77" s="316"/>
      <c r="AM77" s="316"/>
      <c r="AN77" s="316"/>
      <c r="AO77" s="316"/>
      <c r="AP77" s="316"/>
      <c r="AQ77" s="316"/>
      <c r="AR77" s="316"/>
      <c r="AS77" s="317"/>
      <c r="BC77" s="63"/>
      <c r="BD77" s="63"/>
      <c r="BE77" s="52"/>
      <c r="BF77" s="192" t="s">
        <v>118</v>
      </c>
      <c r="BG77" s="192"/>
      <c r="BH77" s="192"/>
      <c r="BI77" s="192"/>
      <c r="BJ77" s="192"/>
      <c r="BK77" s="192"/>
      <c r="BL77" s="192"/>
      <c r="BM77" s="192"/>
      <c r="BN77" s="192" t="s">
        <v>119</v>
      </c>
      <c r="BO77" s="192"/>
      <c r="BP77" s="192" t="s">
        <v>94</v>
      </c>
      <c r="BQ77" s="192"/>
      <c r="BR77" s="192"/>
      <c r="BS77" s="192"/>
      <c r="BT77" s="152" t="s">
        <v>120</v>
      </c>
      <c r="BU77" s="150"/>
      <c r="BV77" s="150"/>
      <c r="BW77" s="150"/>
      <c r="BX77" s="150"/>
      <c r="BY77" s="151"/>
      <c r="BZ77" s="192" t="s">
        <v>7</v>
      </c>
      <c r="CA77" s="192"/>
      <c r="CB77" s="192"/>
      <c r="CC77" s="192"/>
      <c r="CD77" s="192" t="s">
        <v>8</v>
      </c>
      <c r="CE77" s="192"/>
      <c r="CF77" s="192"/>
      <c r="CG77" s="192" t="s">
        <v>9</v>
      </c>
      <c r="CH77" s="192"/>
      <c r="CI77" s="192"/>
      <c r="CJ77" s="454" t="s">
        <v>139</v>
      </c>
      <c r="CK77" s="455"/>
      <c r="CL77" s="455"/>
      <c r="CM77" s="455"/>
      <c r="CN77" s="455"/>
      <c r="CO77" s="455"/>
      <c r="CP77" s="455"/>
      <c r="CQ77" s="455"/>
      <c r="CR77" s="455"/>
      <c r="CS77" s="455"/>
      <c r="CT77" s="455"/>
      <c r="CU77" s="455"/>
      <c r="CV77" s="455"/>
      <c r="CW77" s="455"/>
      <c r="CX77" s="455"/>
      <c r="CY77" s="455"/>
      <c r="CZ77" s="455"/>
      <c r="DA77" s="455"/>
      <c r="DB77" s="455"/>
      <c r="DC77" s="455"/>
      <c r="DD77" s="455"/>
      <c r="DE77" s="455"/>
      <c r="DF77" s="455"/>
      <c r="DG77" s="455"/>
      <c r="DH77" s="455"/>
      <c r="DI77" s="455"/>
      <c r="DJ77" s="455"/>
      <c r="DK77" s="455"/>
      <c r="DL77" s="455"/>
      <c r="DM77" s="455"/>
      <c r="DN77" s="456"/>
    </row>
    <row r="78" spans="2:118" s="16" customFormat="1" ht="6" customHeight="1">
      <c r="B78" s="300"/>
      <c r="C78" s="300"/>
      <c r="D78" s="300"/>
      <c r="E78" s="300"/>
      <c r="F78" s="301"/>
      <c r="G78" s="301"/>
      <c r="H78" s="301"/>
      <c r="I78" s="301"/>
      <c r="J78" s="301"/>
      <c r="K78" s="301"/>
      <c r="L78" s="301"/>
      <c r="M78" s="301"/>
      <c r="N78" s="301"/>
      <c r="O78" s="301"/>
      <c r="P78" s="301"/>
      <c r="Q78" s="301"/>
      <c r="R78" s="301"/>
      <c r="S78" s="301"/>
      <c r="T78" s="299"/>
      <c r="U78" s="299"/>
      <c r="V78" s="299"/>
      <c r="W78" s="299"/>
      <c r="X78" s="299"/>
      <c r="Y78" s="299"/>
      <c r="Z78" s="308"/>
      <c r="AA78" s="309"/>
      <c r="AB78" s="309"/>
      <c r="AC78" s="309"/>
      <c r="AD78" s="309"/>
      <c r="AE78" s="300"/>
      <c r="AF78" s="300"/>
      <c r="AG78" s="300"/>
      <c r="AH78" s="300"/>
      <c r="AI78" s="315"/>
      <c r="AJ78" s="316"/>
      <c r="AK78" s="316"/>
      <c r="AL78" s="316"/>
      <c r="AM78" s="316"/>
      <c r="AN78" s="316"/>
      <c r="AO78" s="316"/>
      <c r="AP78" s="316"/>
      <c r="AQ78" s="316"/>
      <c r="AR78" s="316"/>
      <c r="AS78" s="317"/>
      <c r="BC78" s="63"/>
      <c r="BD78" s="63"/>
      <c r="BE78" s="52"/>
      <c r="BF78" s="192"/>
      <c r="BG78" s="192"/>
      <c r="BH78" s="192"/>
      <c r="BI78" s="192"/>
      <c r="BJ78" s="192"/>
      <c r="BK78" s="192"/>
      <c r="BL78" s="192"/>
      <c r="BM78" s="192"/>
      <c r="BN78" s="192"/>
      <c r="BO78" s="192"/>
      <c r="BP78" s="192"/>
      <c r="BQ78" s="192"/>
      <c r="BR78" s="192"/>
      <c r="BS78" s="192"/>
      <c r="BT78" s="148"/>
      <c r="BU78" s="149"/>
      <c r="BV78" s="149"/>
      <c r="BW78" s="149"/>
      <c r="BX78" s="149"/>
      <c r="BY78" s="146"/>
      <c r="BZ78" s="192"/>
      <c r="CA78" s="192"/>
      <c r="CB78" s="192"/>
      <c r="CC78" s="192"/>
      <c r="CD78" s="192"/>
      <c r="CE78" s="192"/>
      <c r="CF78" s="192"/>
      <c r="CG78" s="192"/>
      <c r="CH78" s="192"/>
      <c r="CI78" s="192"/>
      <c r="CJ78" s="457"/>
      <c r="CK78" s="458"/>
      <c r="CL78" s="458"/>
      <c r="CM78" s="458"/>
      <c r="CN78" s="458"/>
      <c r="CO78" s="458"/>
      <c r="CP78" s="458"/>
      <c r="CQ78" s="458"/>
      <c r="CR78" s="458"/>
      <c r="CS78" s="458"/>
      <c r="CT78" s="458"/>
      <c r="CU78" s="458"/>
      <c r="CV78" s="458"/>
      <c r="CW78" s="458"/>
      <c r="CX78" s="458"/>
      <c r="CY78" s="458"/>
      <c r="CZ78" s="458"/>
      <c r="DA78" s="458"/>
      <c r="DB78" s="458"/>
      <c r="DC78" s="458"/>
      <c r="DD78" s="458"/>
      <c r="DE78" s="458"/>
      <c r="DF78" s="458"/>
      <c r="DG78" s="458"/>
      <c r="DH78" s="458"/>
      <c r="DI78" s="458"/>
      <c r="DJ78" s="458"/>
      <c r="DK78" s="458"/>
      <c r="DL78" s="458"/>
      <c r="DM78" s="458"/>
      <c r="DN78" s="459"/>
    </row>
    <row r="79" spans="2:118" s="16" customFormat="1" ht="6" customHeight="1">
      <c r="B79" s="300"/>
      <c r="C79" s="300"/>
      <c r="D79" s="300"/>
      <c r="E79" s="300"/>
      <c r="F79" s="301"/>
      <c r="G79" s="301"/>
      <c r="H79" s="301"/>
      <c r="I79" s="301"/>
      <c r="J79" s="301"/>
      <c r="K79" s="301"/>
      <c r="L79" s="301"/>
      <c r="M79" s="301"/>
      <c r="N79" s="301"/>
      <c r="O79" s="301"/>
      <c r="P79" s="301"/>
      <c r="Q79" s="301"/>
      <c r="R79" s="301"/>
      <c r="S79" s="301"/>
      <c r="T79" s="299"/>
      <c r="U79" s="299"/>
      <c r="V79" s="299"/>
      <c r="W79" s="299"/>
      <c r="X79" s="299"/>
      <c r="Y79" s="299"/>
      <c r="Z79" s="310"/>
      <c r="AA79" s="311"/>
      <c r="AB79" s="311"/>
      <c r="AC79" s="311"/>
      <c r="AD79" s="311"/>
      <c r="AE79" s="300"/>
      <c r="AF79" s="300"/>
      <c r="AG79" s="300"/>
      <c r="AH79" s="300"/>
      <c r="AI79" s="318"/>
      <c r="AJ79" s="319"/>
      <c r="AK79" s="319"/>
      <c r="AL79" s="319"/>
      <c r="AM79" s="319"/>
      <c r="AN79" s="319"/>
      <c r="AO79" s="319"/>
      <c r="AP79" s="319"/>
      <c r="AQ79" s="319"/>
      <c r="AR79" s="319"/>
      <c r="AS79" s="320"/>
      <c r="BC79" s="63"/>
      <c r="BD79" s="63"/>
      <c r="BE79" s="52"/>
      <c r="BF79" s="192"/>
      <c r="BG79" s="192"/>
      <c r="BH79" s="192"/>
      <c r="BI79" s="192"/>
      <c r="BJ79" s="192"/>
      <c r="BK79" s="192"/>
      <c r="BL79" s="192"/>
      <c r="BM79" s="192"/>
      <c r="BN79" s="192"/>
      <c r="BO79" s="192"/>
      <c r="BP79" s="192"/>
      <c r="BQ79" s="192"/>
      <c r="BR79" s="192"/>
      <c r="BS79" s="192"/>
      <c r="BT79" s="147"/>
      <c r="BU79" s="188"/>
      <c r="BV79" s="188"/>
      <c r="BW79" s="188"/>
      <c r="BX79" s="188"/>
      <c r="BY79" s="189"/>
      <c r="BZ79" s="192"/>
      <c r="CA79" s="192"/>
      <c r="CB79" s="192"/>
      <c r="CC79" s="192"/>
      <c r="CD79" s="192"/>
      <c r="CE79" s="192"/>
      <c r="CF79" s="192"/>
      <c r="CG79" s="192"/>
      <c r="CH79" s="192"/>
      <c r="CI79" s="192"/>
      <c r="CJ79" s="460"/>
      <c r="CK79" s="461"/>
      <c r="CL79" s="461"/>
      <c r="CM79" s="461"/>
      <c r="CN79" s="461"/>
      <c r="CO79" s="461"/>
      <c r="CP79" s="461"/>
      <c r="CQ79" s="461"/>
      <c r="CR79" s="461"/>
      <c r="CS79" s="461"/>
      <c r="CT79" s="461"/>
      <c r="CU79" s="461"/>
      <c r="CV79" s="461"/>
      <c r="CW79" s="461"/>
      <c r="CX79" s="461"/>
      <c r="CY79" s="461"/>
      <c r="CZ79" s="461"/>
      <c r="DA79" s="461"/>
      <c r="DB79" s="461"/>
      <c r="DC79" s="461"/>
      <c r="DD79" s="461"/>
      <c r="DE79" s="461"/>
      <c r="DF79" s="461"/>
      <c r="DG79" s="461"/>
      <c r="DH79" s="461"/>
      <c r="DI79" s="461"/>
      <c r="DJ79" s="461"/>
      <c r="DK79" s="461"/>
      <c r="DL79" s="461"/>
      <c r="DM79" s="461"/>
      <c r="DN79" s="462"/>
    </row>
    <row r="80" spans="2:118" s="16" customFormat="1" ht="6" customHeight="1">
      <c r="B80" s="63"/>
      <c r="C80" s="63"/>
      <c r="D80" s="63"/>
      <c r="E80" s="63"/>
      <c r="F80" s="63"/>
      <c r="G80" s="63"/>
      <c r="H80" s="63"/>
      <c r="I80" s="63"/>
      <c r="J80" s="63"/>
      <c r="K80" s="63"/>
      <c r="L80" s="63"/>
      <c r="M80" s="63"/>
      <c r="N80" s="63"/>
      <c r="O80" s="63"/>
      <c r="P80" s="63"/>
      <c r="Q80" s="65"/>
      <c r="R80" s="63"/>
      <c r="S80" s="63"/>
      <c r="T80" s="63"/>
      <c r="U80" s="63"/>
      <c r="V80" s="63"/>
      <c r="W80" s="63"/>
      <c r="X80" s="63"/>
      <c r="Y80" s="63"/>
      <c r="Z80" s="63"/>
      <c r="AA80" s="63"/>
      <c r="AB80" s="63"/>
      <c r="AC80" s="63"/>
      <c r="AD80" s="63"/>
      <c r="AE80" s="66"/>
      <c r="AF80" s="66"/>
      <c r="AG80" s="66"/>
      <c r="AH80" s="65"/>
      <c r="AI80" s="62"/>
      <c r="AJ80" s="62"/>
      <c r="AK80" s="62"/>
      <c r="AL80" s="62"/>
      <c r="AM80" s="62"/>
      <c r="AN80" s="62"/>
      <c r="AO80" s="62"/>
      <c r="AP80" s="62"/>
      <c r="AQ80" s="63"/>
      <c r="AR80" s="63"/>
      <c r="AS80" s="63"/>
      <c r="AT80" s="63"/>
      <c r="AU80" s="63"/>
      <c r="AV80" s="63"/>
      <c r="AW80" s="63"/>
      <c r="BB80" s="63"/>
      <c r="BC80" s="63"/>
      <c r="BD80" s="63"/>
      <c r="BE80" s="64"/>
      <c r="BF80" s="192" t="str">
        <f>IF('参照欄'!AP$8=0,'特技シート'!B2,'参照欄'!AP2)</f>
        <v>パニッシャー</v>
      </c>
      <c r="BG80" s="192"/>
      <c r="BH80" s="192"/>
      <c r="BI80" s="192"/>
      <c r="BJ80" s="192"/>
      <c r="BK80" s="192"/>
      <c r="BL80" s="192"/>
      <c r="BM80" s="192"/>
      <c r="BN80" s="192">
        <f>IF('参照欄'!AP$8=0,'特技シート'!C2,'参照欄'!AQ2)</f>
        <v>1</v>
      </c>
      <c r="BO80" s="192"/>
      <c r="BP80" s="192" t="str">
        <f>IF('参照欄'!AP$8=0,'特技シート'!D2,'参照欄'!AR2)</f>
        <v>自</v>
      </c>
      <c r="BQ80" s="192"/>
      <c r="BR80" s="192"/>
      <c r="BS80" s="192"/>
      <c r="BT80" s="152" t="str">
        <f>IF('参照欄'!AP8=0,'特技シート'!E2,'参照欄'!AS2)</f>
        <v>常時</v>
      </c>
      <c r="BU80" s="150"/>
      <c r="BV80" s="150"/>
      <c r="BW80" s="150"/>
      <c r="BX80" s="150"/>
      <c r="BY80" s="151"/>
      <c r="BZ80" s="192" t="str">
        <f>IF('参照欄'!AP8=0,'特技シート'!F2,'参照欄'!AT2)</f>
        <v>自身</v>
      </c>
      <c r="CA80" s="192"/>
      <c r="CB80" s="192"/>
      <c r="CC80" s="192"/>
      <c r="CD80" s="192" t="str">
        <f>IF('参照欄'!AP8=0,'特技シート'!G2,'参照欄'!AU2)</f>
        <v>なし</v>
      </c>
      <c r="CE80" s="192"/>
      <c r="CF80" s="192"/>
      <c r="CG80" s="192" t="str">
        <f>IF('参照欄'!AP8=0,'特技シート'!H2,'参照欄'!AV2)</f>
        <v>なし</v>
      </c>
      <c r="CH80" s="192"/>
      <c r="CI80" s="192"/>
      <c r="CJ80" s="454" t="str">
        <f>IF('参照欄'!AP8=0,'特技シート'!I2,'参照欄'!AW2)</f>
        <v>《ボス属性》《中ボス属性》《ライバル属性》に対するダメージ＋2d6</v>
      </c>
      <c r="CK80" s="455"/>
      <c r="CL80" s="455"/>
      <c r="CM80" s="455"/>
      <c r="CN80" s="455"/>
      <c r="CO80" s="455"/>
      <c r="CP80" s="455"/>
      <c r="CQ80" s="455"/>
      <c r="CR80" s="455"/>
      <c r="CS80" s="455"/>
      <c r="CT80" s="455"/>
      <c r="CU80" s="455"/>
      <c r="CV80" s="455"/>
      <c r="CW80" s="455"/>
      <c r="CX80" s="455"/>
      <c r="CY80" s="455"/>
      <c r="CZ80" s="455"/>
      <c r="DA80" s="455"/>
      <c r="DB80" s="455"/>
      <c r="DC80" s="455"/>
      <c r="DD80" s="455"/>
      <c r="DE80" s="455"/>
      <c r="DF80" s="455"/>
      <c r="DG80" s="455"/>
      <c r="DH80" s="455"/>
      <c r="DI80" s="455"/>
      <c r="DJ80" s="455"/>
      <c r="DK80" s="455"/>
      <c r="DL80" s="455"/>
      <c r="DM80" s="455"/>
      <c r="DN80" s="456"/>
    </row>
    <row r="81" spans="2:118" s="16" customFormat="1" ht="6" customHeight="1">
      <c r="B81" s="63"/>
      <c r="C81" s="63"/>
      <c r="D81" s="63"/>
      <c r="E81" s="63"/>
      <c r="F81" s="63"/>
      <c r="G81" s="63"/>
      <c r="H81" s="63"/>
      <c r="I81" s="63"/>
      <c r="J81" s="63"/>
      <c r="K81" s="63"/>
      <c r="L81" s="63"/>
      <c r="M81" s="63"/>
      <c r="N81" s="63"/>
      <c r="O81" s="63"/>
      <c r="P81" s="63"/>
      <c r="Q81" s="65"/>
      <c r="R81" s="63"/>
      <c r="S81" s="63"/>
      <c r="T81" s="63"/>
      <c r="U81" s="63"/>
      <c r="V81" s="63"/>
      <c r="W81" s="63"/>
      <c r="X81" s="63"/>
      <c r="Y81" s="63"/>
      <c r="Z81" s="63"/>
      <c r="AA81" s="63"/>
      <c r="AB81" s="63"/>
      <c r="AC81" s="63"/>
      <c r="AD81" s="63"/>
      <c r="AE81" s="66"/>
      <c r="AF81" s="66"/>
      <c r="AG81" s="66"/>
      <c r="AH81" s="65"/>
      <c r="AI81" s="62"/>
      <c r="AJ81" s="62"/>
      <c r="AK81" s="62"/>
      <c r="AL81" s="62"/>
      <c r="AM81" s="62"/>
      <c r="AN81" s="62"/>
      <c r="AO81" s="62"/>
      <c r="AP81" s="62"/>
      <c r="AQ81" s="63"/>
      <c r="AR81" s="63"/>
      <c r="AS81" s="63"/>
      <c r="AT81" s="63"/>
      <c r="AU81" s="63"/>
      <c r="AV81" s="63"/>
      <c r="AW81" s="63"/>
      <c r="AX81" s="63"/>
      <c r="AY81" s="63"/>
      <c r="AZ81" s="63"/>
      <c r="BA81" s="63"/>
      <c r="BB81" s="63"/>
      <c r="BC81" s="63"/>
      <c r="BD81" s="63"/>
      <c r="BE81" s="64"/>
      <c r="BF81" s="192"/>
      <c r="BG81" s="192"/>
      <c r="BH81" s="192"/>
      <c r="BI81" s="192"/>
      <c r="BJ81" s="192"/>
      <c r="BK81" s="192"/>
      <c r="BL81" s="192"/>
      <c r="BM81" s="192"/>
      <c r="BN81" s="192"/>
      <c r="BO81" s="192"/>
      <c r="BP81" s="192"/>
      <c r="BQ81" s="192"/>
      <c r="BR81" s="192"/>
      <c r="BS81" s="192"/>
      <c r="BT81" s="148"/>
      <c r="BU81" s="149"/>
      <c r="BV81" s="149"/>
      <c r="BW81" s="149"/>
      <c r="BX81" s="149"/>
      <c r="BY81" s="146"/>
      <c r="BZ81" s="192"/>
      <c r="CA81" s="192"/>
      <c r="CB81" s="192"/>
      <c r="CC81" s="192"/>
      <c r="CD81" s="192"/>
      <c r="CE81" s="192"/>
      <c r="CF81" s="192"/>
      <c r="CG81" s="192"/>
      <c r="CH81" s="192"/>
      <c r="CI81" s="192"/>
      <c r="CJ81" s="457"/>
      <c r="CK81" s="458"/>
      <c r="CL81" s="458"/>
      <c r="CM81" s="458"/>
      <c r="CN81" s="458"/>
      <c r="CO81" s="458"/>
      <c r="CP81" s="458"/>
      <c r="CQ81" s="458"/>
      <c r="CR81" s="458"/>
      <c r="CS81" s="458"/>
      <c r="CT81" s="458"/>
      <c r="CU81" s="458"/>
      <c r="CV81" s="458"/>
      <c r="CW81" s="458"/>
      <c r="CX81" s="458"/>
      <c r="CY81" s="458"/>
      <c r="CZ81" s="458"/>
      <c r="DA81" s="458"/>
      <c r="DB81" s="458"/>
      <c r="DC81" s="458"/>
      <c r="DD81" s="458"/>
      <c r="DE81" s="458"/>
      <c r="DF81" s="458"/>
      <c r="DG81" s="458"/>
      <c r="DH81" s="458"/>
      <c r="DI81" s="458"/>
      <c r="DJ81" s="458"/>
      <c r="DK81" s="458"/>
      <c r="DL81" s="458"/>
      <c r="DM81" s="458"/>
      <c r="DN81" s="459"/>
    </row>
    <row r="82" spans="2:118" s="16" customFormat="1" ht="6" customHeight="1">
      <c r="B82" s="330" t="s">
        <v>132</v>
      </c>
      <c r="C82" s="331"/>
      <c r="D82" s="331"/>
      <c r="E82" s="331"/>
      <c r="F82" s="331"/>
      <c r="G82" s="331"/>
      <c r="H82" s="331"/>
      <c r="I82" s="331"/>
      <c r="J82" s="331"/>
      <c r="K82" s="332"/>
      <c r="L82" s="67"/>
      <c r="M82" s="67"/>
      <c r="N82" s="342" t="s">
        <v>140</v>
      </c>
      <c r="O82" s="343"/>
      <c r="P82" s="343"/>
      <c r="Q82" s="343"/>
      <c r="R82" s="343"/>
      <c r="S82" s="343"/>
      <c r="T82" s="343"/>
      <c r="U82" s="343"/>
      <c r="V82" s="343"/>
      <c r="W82" s="343"/>
      <c r="X82" s="343"/>
      <c r="Y82" s="343"/>
      <c r="Z82" s="343"/>
      <c r="AA82" s="343"/>
      <c r="AB82" s="343"/>
      <c r="AC82" s="343"/>
      <c r="AD82" s="343"/>
      <c r="AE82" s="343"/>
      <c r="AF82" s="343"/>
      <c r="AG82" s="343"/>
      <c r="AH82" s="343"/>
      <c r="AI82" s="343"/>
      <c r="AJ82" s="343"/>
      <c r="AK82" s="343"/>
      <c r="AL82" s="343"/>
      <c r="AM82" s="343"/>
      <c r="AN82" s="343"/>
      <c r="AO82" s="343"/>
      <c r="AP82" s="343"/>
      <c r="AQ82" s="343"/>
      <c r="AR82" s="343"/>
      <c r="AS82" s="343"/>
      <c r="AT82" s="343"/>
      <c r="AU82" s="343"/>
      <c r="AV82" s="343"/>
      <c r="AW82" s="343"/>
      <c r="AX82" s="343"/>
      <c r="AY82" s="343"/>
      <c r="AZ82" s="343"/>
      <c r="BA82" s="343"/>
      <c r="BB82" s="344"/>
      <c r="BC82" s="63"/>
      <c r="BD82" s="63"/>
      <c r="BE82" s="64"/>
      <c r="BF82" s="192"/>
      <c r="BG82" s="192"/>
      <c r="BH82" s="192"/>
      <c r="BI82" s="192"/>
      <c r="BJ82" s="192"/>
      <c r="BK82" s="192"/>
      <c r="BL82" s="192"/>
      <c r="BM82" s="192"/>
      <c r="BN82" s="192"/>
      <c r="BO82" s="192"/>
      <c r="BP82" s="192"/>
      <c r="BQ82" s="192"/>
      <c r="BR82" s="192"/>
      <c r="BS82" s="192"/>
      <c r="BT82" s="147"/>
      <c r="BU82" s="188"/>
      <c r="BV82" s="188"/>
      <c r="BW82" s="188"/>
      <c r="BX82" s="188"/>
      <c r="BY82" s="189"/>
      <c r="BZ82" s="192"/>
      <c r="CA82" s="192"/>
      <c r="CB82" s="192"/>
      <c r="CC82" s="192"/>
      <c r="CD82" s="192"/>
      <c r="CE82" s="192"/>
      <c r="CF82" s="192"/>
      <c r="CG82" s="192"/>
      <c r="CH82" s="192"/>
      <c r="CI82" s="192"/>
      <c r="CJ82" s="460"/>
      <c r="CK82" s="461"/>
      <c r="CL82" s="461"/>
      <c r="CM82" s="461"/>
      <c r="CN82" s="461"/>
      <c r="CO82" s="461"/>
      <c r="CP82" s="461"/>
      <c r="CQ82" s="461"/>
      <c r="CR82" s="461"/>
      <c r="CS82" s="461"/>
      <c r="CT82" s="461"/>
      <c r="CU82" s="461"/>
      <c r="CV82" s="461"/>
      <c r="CW82" s="461"/>
      <c r="CX82" s="461"/>
      <c r="CY82" s="461"/>
      <c r="CZ82" s="461"/>
      <c r="DA82" s="461"/>
      <c r="DB82" s="461"/>
      <c r="DC82" s="461"/>
      <c r="DD82" s="461"/>
      <c r="DE82" s="461"/>
      <c r="DF82" s="461"/>
      <c r="DG82" s="461"/>
      <c r="DH82" s="461"/>
      <c r="DI82" s="461"/>
      <c r="DJ82" s="461"/>
      <c r="DK82" s="461"/>
      <c r="DL82" s="461"/>
      <c r="DM82" s="461"/>
      <c r="DN82" s="462"/>
    </row>
    <row r="83" spans="2:118" s="16" customFormat="1" ht="6" customHeight="1">
      <c r="B83" s="333"/>
      <c r="C83" s="334"/>
      <c r="D83" s="334"/>
      <c r="E83" s="334"/>
      <c r="F83" s="334"/>
      <c r="G83" s="334"/>
      <c r="H83" s="334"/>
      <c r="I83" s="334"/>
      <c r="J83" s="334"/>
      <c r="K83" s="335"/>
      <c r="L83" s="67"/>
      <c r="M83" s="67"/>
      <c r="N83" s="345"/>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6"/>
      <c r="AL83" s="346"/>
      <c r="AM83" s="346"/>
      <c r="AN83" s="346"/>
      <c r="AO83" s="346"/>
      <c r="AP83" s="346"/>
      <c r="AQ83" s="346"/>
      <c r="AR83" s="346"/>
      <c r="AS83" s="346"/>
      <c r="AT83" s="346"/>
      <c r="AU83" s="346"/>
      <c r="AV83" s="346"/>
      <c r="AW83" s="346"/>
      <c r="AX83" s="346"/>
      <c r="AY83" s="346"/>
      <c r="AZ83" s="346"/>
      <c r="BA83" s="346"/>
      <c r="BB83" s="347"/>
      <c r="BC83" s="63"/>
      <c r="BD83" s="63"/>
      <c r="BE83" s="64"/>
      <c r="BF83" s="192" t="str">
        <f>IF('参照欄'!AP8=0,'特技シート'!B3,IF('参照欄'!AP8=1,'特技シート'!B2,'参照欄'!AP3))</f>
        <v>バインダー防御</v>
      </c>
      <c r="BG83" s="192"/>
      <c r="BH83" s="192"/>
      <c r="BI83" s="192"/>
      <c r="BJ83" s="192"/>
      <c r="BK83" s="192"/>
      <c r="BL83" s="192"/>
      <c r="BM83" s="192"/>
      <c r="BN83" s="192">
        <f>IF('参照欄'!AP8=0,'特技シート'!C3,IF('参照欄'!AP8=1,'特技シート'!C2,'参照欄'!AQ3))</f>
        <v>1</v>
      </c>
      <c r="BO83" s="192"/>
      <c r="BP83" s="192" t="str">
        <f>IF('参照欄'!AP8=0,'特技シート'!D3,IF('参照欄'!AP8=1,'特技シート'!D2,'参照欄'!AR3))</f>
        <v>選、機、防</v>
      </c>
      <c r="BQ83" s="192"/>
      <c r="BR83" s="192"/>
      <c r="BS83" s="192"/>
      <c r="BT83" s="152" t="str">
        <f>IF('参照欄'!AP8=0,'特技シート'!E3,IF('参照欄'!AP8=1,'特技シート'!E2,'参照欄'!AS3))</f>
        <v>ダメージロール直後</v>
      </c>
      <c r="BU83" s="150"/>
      <c r="BV83" s="150"/>
      <c r="BW83" s="150"/>
      <c r="BX83" s="150"/>
      <c r="BY83" s="151"/>
      <c r="BZ83" s="192" t="str">
        <f>IF('参照欄'!AP8=0,'特技シート'!F3,IF('参照欄'!AP8=1,'特技シート'!F2,'参照欄'!AT3))</f>
        <v>自身</v>
      </c>
      <c r="CA83" s="192"/>
      <c r="CB83" s="192"/>
      <c r="CC83" s="192"/>
      <c r="CD83" s="192" t="str">
        <f>IF('参照欄'!AP8=0,'特技シート'!G3,IF('参照欄'!AP8=1,'特技シート'!G2,'参照欄'!AU3))</f>
        <v>なし</v>
      </c>
      <c r="CE83" s="192"/>
      <c r="CF83" s="192"/>
      <c r="CG83" s="192" t="str">
        <f>IF('参照欄'!AP8=0,'特技シート'!H3,IF('参照欄'!AP8=1,'特技シート'!H2,'参照欄'!AV3))</f>
        <v>3EN</v>
      </c>
      <c r="CH83" s="192"/>
      <c r="CI83" s="192"/>
      <c r="CJ83" s="454" t="str">
        <f>IF('参照欄'!AP8=0,'特技シート'!I3,IF('参照欄'!AP8=1,'特技シート'!I2,'参照欄'!AW3))</f>
        <v>ダメージを[2d6+クラスレベル]点軽減する。　1/R</v>
      </c>
      <c r="CK83" s="455"/>
      <c r="CL83" s="455"/>
      <c r="CM83" s="455"/>
      <c r="CN83" s="455"/>
      <c r="CO83" s="455"/>
      <c r="CP83" s="455"/>
      <c r="CQ83" s="455"/>
      <c r="CR83" s="455"/>
      <c r="CS83" s="455"/>
      <c r="CT83" s="455"/>
      <c r="CU83" s="455"/>
      <c r="CV83" s="455"/>
      <c r="CW83" s="455"/>
      <c r="CX83" s="455"/>
      <c r="CY83" s="455"/>
      <c r="CZ83" s="455"/>
      <c r="DA83" s="455"/>
      <c r="DB83" s="455"/>
      <c r="DC83" s="455"/>
      <c r="DD83" s="455"/>
      <c r="DE83" s="455"/>
      <c r="DF83" s="455"/>
      <c r="DG83" s="455"/>
      <c r="DH83" s="455"/>
      <c r="DI83" s="455"/>
      <c r="DJ83" s="455"/>
      <c r="DK83" s="455"/>
      <c r="DL83" s="455"/>
      <c r="DM83" s="455"/>
      <c r="DN83" s="456"/>
    </row>
    <row r="84" spans="2:118" s="16" customFormat="1" ht="6" customHeight="1">
      <c r="B84" s="333"/>
      <c r="C84" s="334"/>
      <c r="D84" s="334"/>
      <c r="E84" s="334"/>
      <c r="F84" s="334"/>
      <c r="G84" s="334"/>
      <c r="H84" s="334"/>
      <c r="I84" s="334"/>
      <c r="J84" s="334"/>
      <c r="K84" s="335"/>
      <c r="L84" s="67"/>
      <c r="M84" s="67"/>
      <c r="N84" s="465" t="s">
        <v>118</v>
      </c>
      <c r="O84" s="465"/>
      <c r="P84" s="465"/>
      <c r="Q84" s="465"/>
      <c r="R84" s="465"/>
      <c r="S84" s="465"/>
      <c r="T84" s="465"/>
      <c r="U84" s="465"/>
      <c r="V84" s="465"/>
      <c r="W84" s="390" t="s">
        <v>150</v>
      </c>
      <c r="X84" s="390"/>
      <c r="Y84" s="390"/>
      <c r="Z84" s="390" t="s">
        <v>94</v>
      </c>
      <c r="AA84" s="390"/>
      <c r="AB84" s="390"/>
      <c r="AC84" s="390"/>
      <c r="AD84" s="390" t="s">
        <v>151</v>
      </c>
      <c r="AE84" s="390"/>
      <c r="AF84" s="390"/>
      <c r="AG84" s="390"/>
      <c r="AH84" s="390" t="s">
        <v>7</v>
      </c>
      <c r="AI84" s="390"/>
      <c r="AJ84" s="390"/>
      <c r="AK84" s="390" t="s">
        <v>8</v>
      </c>
      <c r="AL84" s="390"/>
      <c r="AM84" s="390"/>
      <c r="AN84" s="390" t="s">
        <v>9</v>
      </c>
      <c r="AO84" s="390"/>
      <c r="AP84" s="390"/>
      <c r="AQ84" s="542" t="s">
        <v>139</v>
      </c>
      <c r="AR84" s="542"/>
      <c r="AS84" s="542"/>
      <c r="AT84" s="542"/>
      <c r="AU84" s="542"/>
      <c r="AV84" s="542"/>
      <c r="AW84" s="542"/>
      <c r="AX84" s="542"/>
      <c r="AY84" s="542"/>
      <c r="AZ84" s="542"/>
      <c r="BA84" s="542"/>
      <c r="BB84" s="542"/>
      <c r="BC84" s="63"/>
      <c r="BD84" s="63"/>
      <c r="BE84" s="64"/>
      <c r="BF84" s="192"/>
      <c r="BG84" s="192"/>
      <c r="BH84" s="192"/>
      <c r="BI84" s="192"/>
      <c r="BJ84" s="192"/>
      <c r="BK84" s="192"/>
      <c r="BL84" s="192"/>
      <c r="BM84" s="192"/>
      <c r="BN84" s="192"/>
      <c r="BO84" s="192"/>
      <c r="BP84" s="192"/>
      <c r="BQ84" s="192"/>
      <c r="BR84" s="192"/>
      <c r="BS84" s="192"/>
      <c r="BT84" s="148"/>
      <c r="BU84" s="149"/>
      <c r="BV84" s="149"/>
      <c r="BW84" s="149"/>
      <c r="BX84" s="149"/>
      <c r="BY84" s="146"/>
      <c r="BZ84" s="192"/>
      <c r="CA84" s="192"/>
      <c r="CB84" s="192"/>
      <c r="CC84" s="192"/>
      <c r="CD84" s="192"/>
      <c r="CE84" s="192"/>
      <c r="CF84" s="192"/>
      <c r="CG84" s="192"/>
      <c r="CH84" s="192"/>
      <c r="CI84" s="192"/>
      <c r="CJ84" s="457"/>
      <c r="CK84" s="458"/>
      <c r="CL84" s="458"/>
      <c r="CM84" s="458"/>
      <c r="CN84" s="458"/>
      <c r="CO84" s="458"/>
      <c r="CP84" s="458"/>
      <c r="CQ84" s="458"/>
      <c r="CR84" s="458"/>
      <c r="CS84" s="458"/>
      <c r="CT84" s="458"/>
      <c r="CU84" s="458"/>
      <c r="CV84" s="458"/>
      <c r="CW84" s="458"/>
      <c r="CX84" s="458"/>
      <c r="CY84" s="458"/>
      <c r="CZ84" s="458"/>
      <c r="DA84" s="458"/>
      <c r="DB84" s="458"/>
      <c r="DC84" s="458"/>
      <c r="DD84" s="458"/>
      <c r="DE84" s="458"/>
      <c r="DF84" s="458"/>
      <c r="DG84" s="458"/>
      <c r="DH84" s="458"/>
      <c r="DI84" s="458"/>
      <c r="DJ84" s="458"/>
      <c r="DK84" s="458"/>
      <c r="DL84" s="458"/>
      <c r="DM84" s="458"/>
      <c r="DN84" s="459"/>
    </row>
    <row r="85" spans="2:118" s="16" customFormat="1" ht="6" customHeight="1">
      <c r="B85" s="333"/>
      <c r="C85" s="334"/>
      <c r="D85" s="334"/>
      <c r="E85" s="334"/>
      <c r="F85" s="334"/>
      <c r="G85" s="334"/>
      <c r="H85" s="334"/>
      <c r="I85" s="334"/>
      <c r="J85" s="334"/>
      <c r="K85" s="335"/>
      <c r="L85" s="68"/>
      <c r="M85" s="69"/>
      <c r="N85" s="465"/>
      <c r="O85" s="465"/>
      <c r="P85" s="465"/>
      <c r="Q85" s="465"/>
      <c r="R85" s="465"/>
      <c r="S85" s="465"/>
      <c r="T85" s="465"/>
      <c r="U85" s="465"/>
      <c r="V85" s="465"/>
      <c r="W85" s="390"/>
      <c r="X85" s="390"/>
      <c r="Y85" s="390"/>
      <c r="Z85" s="390"/>
      <c r="AA85" s="390"/>
      <c r="AB85" s="390"/>
      <c r="AC85" s="390"/>
      <c r="AD85" s="390"/>
      <c r="AE85" s="390"/>
      <c r="AF85" s="390"/>
      <c r="AG85" s="390"/>
      <c r="AH85" s="390"/>
      <c r="AI85" s="390"/>
      <c r="AJ85" s="390"/>
      <c r="AK85" s="390"/>
      <c r="AL85" s="390"/>
      <c r="AM85" s="390"/>
      <c r="AN85" s="390"/>
      <c r="AO85" s="390"/>
      <c r="AP85" s="390"/>
      <c r="AQ85" s="542"/>
      <c r="AR85" s="542"/>
      <c r="AS85" s="542"/>
      <c r="AT85" s="542"/>
      <c r="AU85" s="542"/>
      <c r="AV85" s="542"/>
      <c r="AW85" s="542"/>
      <c r="AX85" s="542"/>
      <c r="AY85" s="542"/>
      <c r="AZ85" s="542"/>
      <c r="BA85" s="542"/>
      <c r="BB85" s="542"/>
      <c r="BC85" s="63"/>
      <c r="BD85" s="63"/>
      <c r="BE85" s="64"/>
      <c r="BF85" s="192"/>
      <c r="BG85" s="192"/>
      <c r="BH85" s="192"/>
      <c r="BI85" s="192"/>
      <c r="BJ85" s="192"/>
      <c r="BK85" s="192"/>
      <c r="BL85" s="192"/>
      <c r="BM85" s="192"/>
      <c r="BN85" s="192"/>
      <c r="BO85" s="192"/>
      <c r="BP85" s="192"/>
      <c r="BQ85" s="192"/>
      <c r="BR85" s="192"/>
      <c r="BS85" s="192"/>
      <c r="BT85" s="147"/>
      <c r="BU85" s="188"/>
      <c r="BV85" s="188"/>
      <c r="BW85" s="188"/>
      <c r="BX85" s="188"/>
      <c r="BY85" s="189"/>
      <c r="BZ85" s="192"/>
      <c r="CA85" s="192"/>
      <c r="CB85" s="192"/>
      <c r="CC85" s="192"/>
      <c r="CD85" s="192"/>
      <c r="CE85" s="192"/>
      <c r="CF85" s="192"/>
      <c r="CG85" s="192"/>
      <c r="CH85" s="192"/>
      <c r="CI85" s="192"/>
      <c r="CJ85" s="460"/>
      <c r="CK85" s="461"/>
      <c r="CL85" s="461"/>
      <c r="CM85" s="461"/>
      <c r="CN85" s="461"/>
      <c r="CO85" s="461"/>
      <c r="CP85" s="461"/>
      <c r="CQ85" s="461"/>
      <c r="CR85" s="461"/>
      <c r="CS85" s="461"/>
      <c r="CT85" s="461"/>
      <c r="CU85" s="461"/>
      <c r="CV85" s="461"/>
      <c r="CW85" s="461"/>
      <c r="CX85" s="461"/>
      <c r="CY85" s="461"/>
      <c r="CZ85" s="461"/>
      <c r="DA85" s="461"/>
      <c r="DB85" s="461"/>
      <c r="DC85" s="461"/>
      <c r="DD85" s="461"/>
      <c r="DE85" s="461"/>
      <c r="DF85" s="461"/>
      <c r="DG85" s="461"/>
      <c r="DH85" s="461"/>
      <c r="DI85" s="461"/>
      <c r="DJ85" s="461"/>
      <c r="DK85" s="461"/>
      <c r="DL85" s="461"/>
      <c r="DM85" s="461"/>
      <c r="DN85" s="462"/>
    </row>
    <row r="86" spans="2:118" s="16" customFormat="1" ht="6" customHeight="1">
      <c r="B86" s="333"/>
      <c r="C86" s="334"/>
      <c r="D86" s="334"/>
      <c r="E86" s="334"/>
      <c r="F86" s="334"/>
      <c r="G86" s="334"/>
      <c r="H86" s="334"/>
      <c r="I86" s="334"/>
      <c r="J86" s="334"/>
      <c r="K86" s="335"/>
      <c r="L86" s="69"/>
      <c r="M86" s="69"/>
      <c r="N86" s="465"/>
      <c r="O86" s="465"/>
      <c r="P86" s="465"/>
      <c r="Q86" s="465"/>
      <c r="R86" s="465"/>
      <c r="S86" s="465"/>
      <c r="T86" s="465"/>
      <c r="U86" s="465"/>
      <c r="V86" s="465"/>
      <c r="W86" s="390"/>
      <c r="X86" s="390"/>
      <c r="Y86" s="390"/>
      <c r="Z86" s="390"/>
      <c r="AA86" s="390"/>
      <c r="AB86" s="390"/>
      <c r="AC86" s="390"/>
      <c r="AD86" s="390"/>
      <c r="AE86" s="390"/>
      <c r="AF86" s="390"/>
      <c r="AG86" s="390"/>
      <c r="AH86" s="390"/>
      <c r="AI86" s="390"/>
      <c r="AJ86" s="390"/>
      <c r="AK86" s="390"/>
      <c r="AL86" s="390"/>
      <c r="AM86" s="390"/>
      <c r="AN86" s="390"/>
      <c r="AO86" s="390"/>
      <c r="AP86" s="390"/>
      <c r="AQ86" s="542"/>
      <c r="AR86" s="542"/>
      <c r="AS86" s="542"/>
      <c r="AT86" s="542"/>
      <c r="AU86" s="542"/>
      <c r="AV86" s="542"/>
      <c r="AW86" s="542"/>
      <c r="AX86" s="542"/>
      <c r="AY86" s="542"/>
      <c r="AZ86" s="542"/>
      <c r="BA86" s="542"/>
      <c r="BB86" s="542"/>
      <c r="BC86" s="63"/>
      <c r="BD86" s="63"/>
      <c r="BE86" s="64"/>
      <c r="BF86" s="192" t="str">
        <f>IF('参照欄'!AP$8=0,'特技シート'!B4,IF('参照欄'!AP$8=1,'特技シート'!B3,IF('参照欄'!AP$8=2,'特技シート'!B2,'参照欄'!AP$4)))</f>
        <v>高速演算</v>
      </c>
      <c r="BG86" s="192"/>
      <c r="BH86" s="192"/>
      <c r="BI86" s="192"/>
      <c r="BJ86" s="192"/>
      <c r="BK86" s="192"/>
      <c r="BL86" s="192"/>
      <c r="BM86" s="192"/>
      <c r="BN86" s="192">
        <f>IF('参照欄'!AP$8=0,'特技シート'!C4,IF('参照欄'!AP$8=1,'特技シート'!C3,IF('参照欄'!AP$8=2,'特技シート'!C2,'参照欄'!AQ4)))</f>
        <v>2</v>
      </c>
      <c r="BO86" s="192"/>
      <c r="BP86" s="192" t="str">
        <f>IF('参照欄'!AP$8=0,'特技シート'!D4,IF('参照欄'!AP$8=1,'特技シート'!D3,IF('参照欄'!AP$8=2,'特技シート'!D2,'参照欄'!AR4)))</f>
        <v>機</v>
      </c>
      <c r="BQ86" s="192"/>
      <c r="BR86" s="192"/>
      <c r="BS86" s="192"/>
      <c r="BT86" s="152" t="str">
        <f>IF('参照欄'!AP$8=0,'特技シート'!E4,IF('参照欄'!AP$8=1,'特技シート'!E3,IF('参照欄'!AP$8=2,'特技シート'!E2,'参照欄'!AS4)))</f>
        <v>判定の直後</v>
      </c>
      <c r="BU86" s="150"/>
      <c r="BV86" s="150"/>
      <c r="BW86" s="150"/>
      <c r="BX86" s="150"/>
      <c r="BY86" s="151"/>
      <c r="BZ86" s="192" t="str">
        <f>IF('参照欄'!AP$8=0,'特技シート'!F4,IF('参照欄'!AP$8=1,'特技シート'!F3,IF('参照欄'!AP$8=2,'特技シート'!F2,'参照欄'!AT4)))</f>
        <v>自身</v>
      </c>
      <c r="CA86" s="192"/>
      <c r="CB86" s="192"/>
      <c r="CC86" s="192"/>
      <c r="CD86" s="192" t="str">
        <f>IF('参照欄'!AP$8=0,'特技シート'!G4,IF('参照欄'!AP$8=1,'特技シート'!G3,IF('参照欄'!AP$8=2,'特技シート'!G2,'参照欄'!AU4)))</f>
        <v>なし</v>
      </c>
      <c r="CE86" s="192"/>
      <c r="CF86" s="192"/>
      <c r="CG86" s="192" t="str">
        <f>IF('参照欄'!AP$8=0,'特技シート'!H4,IF('参照欄'!AP$8=1,'特技シート'!H3,IF('参照欄'!AP$8=2,'特技シート'!H2,'参照欄'!AV4)))</f>
        <v>4EN</v>
      </c>
      <c r="CH86" s="192"/>
      <c r="CI86" s="192"/>
      <c r="CJ86" s="454" t="str">
        <f>IF('参照欄'!AP$8=0,'特技シート'!I4,IF('参照欄'!AP$8=1,'特技シート'!I3,IF('参照欄'!AP$8=2,'特技シート'!I2,'参照欄'!AW4)))</f>
        <v>判定のクリティカル値と下限値を－1。ラウンド1回。</v>
      </c>
      <c r="CK86" s="455"/>
      <c r="CL86" s="455"/>
      <c r="CM86" s="455"/>
      <c r="CN86" s="455"/>
      <c r="CO86" s="455"/>
      <c r="CP86" s="455"/>
      <c r="CQ86" s="455"/>
      <c r="CR86" s="455"/>
      <c r="CS86" s="455"/>
      <c r="CT86" s="455"/>
      <c r="CU86" s="455"/>
      <c r="CV86" s="455"/>
      <c r="CW86" s="455"/>
      <c r="CX86" s="455"/>
      <c r="CY86" s="455"/>
      <c r="CZ86" s="455"/>
      <c r="DA86" s="455"/>
      <c r="DB86" s="455"/>
      <c r="DC86" s="455"/>
      <c r="DD86" s="455"/>
      <c r="DE86" s="455"/>
      <c r="DF86" s="455"/>
      <c r="DG86" s="455"/>
      <c r="DH86" s="455"/>
      <c r="DI86" s="455"/>
      <c r="DJ86" s="455"/>
      <c r="DK86" s="455"/>
      <c r="DL86" s="455"/>
      <c r="DM86" s="455"/>
      <c r="DN86" s="456"/>
    </row>
    <row r="87" spans="2:118" s="16" customFormat="1" ht="6" customHeight="1">
      <c r="B87" s="443" t="s">
        <v>133</v>
      </c>
      <c r="C87" s="444"/>
      <c r="D87" s="444"/>
      <c r="E87" s="444"/>
      <c r="F87" s="426" t="s">
        <v>758</v>
      </c>
      <c r="G87" s="426"/>
      <c r="H87" s="426"/>
      <c r="I87" s="426"/>
      <c r="J87" s="426"/>
      <c r="K87" s="427"/>
      <c r="L87" s="70"/>
      <c r="M87" s="70"/>
      <c r="N87" s="463" t="s">
        <v>791</v>
      </c>
      <c r="O87" s="463"/>
      <c r="P87" s="463"/>
      <c r="Q87" s="463"/>
      <c r="R87" s="463"/>
      <c r="S87" s="463"/>
      <c r="T87" s="463"/>
      <c r="U87" s="463"/>
      <c r="V87" s="463"/>
      <c r="W87" s="464">
        <v>1</v>
      </c>
      <c r="X87" s="464"/>
      <c r="Y87" s="464"/>
      <c r="Z87" s="464" t="s">
        <v>780</v>
      </c>
      <c r="AA87" s="464"/>
      <c r="AB87" s="464"/>
      <c r="AC87" s="464"/>
      <c r="AD87" s="464" t="s">
        <v>782</v>
      </c>
      <c r="AE87" s="464"/>
      <c r="AF87" s="464"/>
      <c r="AG87" s="464"/>
      <c r="AH87" s="464" t="s">
        <v>766</v>
      </c>
      <c r="AI87" s="464"/>
      <c r="AJ87" s="464"/>
      <c r="AK87" s="464" t="s">
        <v>767</v>
      </c>
      <c r="AL87" s="464"/>
      <c r="AM87" s="464"/>
      <c r="AN87" s="464" t="s">
        <v>767</v>
      </c>
      <c r="AO87" s="464"/>
      <c r="AP87" s="464"/>
      <c r="AQ87" s="463" t="s">
        <v>792</v>
      </c>
      <c r="AR87" s="463"/>
      <c r="AS87" s="463"/>
      <c r="AT87" s="463"/>
      <c r="AU87" s="463"/>
      <c r="AV87" s="463"/>
      <c r="AW87" s="463"/>
      <c r="AX87" s="463"/>
      <c r="AY87" s="463"/>
      <c r="AZ87" s="463"/>
      <c r="BA87" s="463"/>
      <c r="BB87" s="463"/>
      <c r="BC87" s="63"/>
      <c r="BD87" s="63"/>
      <c r="BE87" s="64"/>
      <c r="BF87" s="192"/>
      <c r="BG87" s="192"/>
      <c r="BH87" s="192"/>
      <c r="BI87" s="192"/>
      <c r="BJ87" s="192"/>
      <c r="BK87" s="192"/>
      <c r="BL87" s="192"/>
      <c r="BM87" s="192"/>
      <c r="BN87" s="192"/>
      <c r="BO87" s="192"/>
      <c r="BP87" s="192"/>
      <c r="BQ87" s="192"/>
      <c r="BR87" s="192"/>
      <c r="BS87" s="192"/>
      <c r="BT87" s="148"/>
      <c r="BU87" s="149"/>
      <c r="BV87" s="149"/>
      <c r="BW87" s="149"/>
      <c r="BX87" s="149"/>
      <c r="BY87" s="146"/>
      <c r="BZ87" s="192"/>
      <c r="CA87" s="192"/>
      <c r="CB87" s="192"/>
      <c r="CC87" s="192"/>
      <c r="CD87" s="192"/>
      <c r="CE87" s="192"/>
      <c r="CF87" s="192"/>
      <c r="CG87" s="192"/>
      <c r="CH87" s="192"/>
      <c r="CI87" s="192"/>
      <c r="CJ87" s="457"/>
      <c r="CK87" s="458"/>
      <c r="CL87" s="458"/>
      <c r="CM87" s="458"/>
      <c r="CN87" s="458"/>
      <c r="CO87" s="458"/>
      <c r="CP87" s="458"/>
      <c r="CQ87" s="458"/>
      <c r="CR87" s="458"/>
      <c r="CS87" s="458"/>
      <c r="CT87" s="458"/>
      <c r="CU87" s="458"/>
      <c r="CV87" s="458"/>
      <c r="CW87" s="458"/>
      <c r="CX87" s="458"/>
      <c r="CY87" s="458"/>
      <c r="CZ87" s="458"/>
      <c r="DA87" s="458"/>
      <c r="DB87" s="458"/>
      <c r="DC87" s="458"/>
      <c r="DD87" s="458"/>
      <c r="DE87" s="458"/>
      <c r="DF87" s="458"/>
      <c r="DG87" s="458"/>
      <c r="DH87" s="458"/>
      <c r="DI87" s="458"/>
      <c r="DJ87" s="458"/>
      <c r="DK87" s="458"/>
      <c r="DL87" s="458"/>
      <c r="DM87" s="458"/>
      <c r="DN87" s="459"/>
    </row>
    <row r="88" spans="2:118" s="16" customFormat="1" ht="6" customHeight="1" thickBot="1">
      <c r="B88" s="445"/>
      <c r="C88" s="446"/>
      <c r="D88" s="446"/>
      <c r="E88" s="446"/>
      <c r="F88" s="428"/>
      <c r="G88" s="428"/>
      <c r="H88" s="428"/>
      <c r="I88" s="428"/>
      <c r="J88" s="428"/>
      <c r="K88" s="429"/>
      <c r="L88" s="69"/>
      <c r="M88" s="69"/>
      <c r="N88" s="463"/>
      <c r="O88" s="463"/>
      <c r="P88" s="463"/>
      <c r="Q88" s="463"/>
      <c r="R88" s="463"/>
      <c r="S88" s="463"/>
      <c r="T88" s="463"/>
      <c r="U88" s="463"/>
      <c r="V88" s="463"/>
      <c r="W88" s="464"/>
      <c r="X88" s="464"/>
      <c r="Y88" s="464"/>
      <c r="Z88" s="464"/>
      <c r="AA88" s="464"/>
      <c r="AB88" s="464"/>
      <c r="AC88" s="464"/>
      <c r="AD88" s="464"/>
      <c r="AE88" s="464"/>
      <c r="AF88" s="464"/>
      <c r="AG88" s="464"/>
      <c r="AH88" s="464"/>
      <c r="AI88" s="464"/>
      <c r="AJ88" s="464"/>
      <c r="AK88" s="464"/>
      <c r="AL88" s="464"/>
      <c r="AM88" s="464"/>
      <c r="AN88" s="464"/>
      <c r="AO88" s="464"/>
      <c r="AP88" s="464"/>
      <c r="AQ88" s="463"/>
      <c r="AR88" s="463"/>
      <c r="AS88" s="463"/>
      <c r="AT88" s="463"/>
      <c r="AU88" s="463"/>
      <c r="AV88" s="463"/>
      <c r="AW88" s="463"/>
      <c r="AX88" s="463"/>
      <c r="AY88" s="463"/>
      <c r="AZ88" s="463"/>
      <c r="BA88" s="463"/>
      <c r="BB88" s="463"/>
      <c r="BC88" s="63"/>
      <c r="BD88" s="63"/>
      <c r="BE88" s="64"/>
      <c r="BF88" s="192"/>
      <c r="BG88" s="192"/>
      <c r="BH88" s="192"/>
      <c r="BI88" s="192"/>
      <c r="BJ88" s="192"/>
      <c r="BK88" s="192"/>
      <c r="BL88" s="192"/>
      <c r="BM88" s="192"/>
      <c r="BN88" s="192"/>
      <c r="BO88" s="192"/>
      <c r="BP88" s="192"/>
      <c r="BQ88" s="192"/>
      <c r="BR88" s="192"/>
      <c r="BS88" s="192"/>
      <c r="BT88" s="147"/>
      <c r="BU88" s="188"/>
      <c r="BV88" s="188"/>
      <c r="BW88" s="188"/>
      <c r="BX88" s="188"/>
      <c r="BY88" s="189"/>
      <c r="BZ88" s="192"/>
      <c r="CA88" s="192"/>
      <c r="CB88" s="192"/>
      <c r="CC88" s="192"/>
      <c r="CD88" s="192"/>
      <c r="CE88" s="192"/>
      <c r="CF88" s="192"/>
      <c r="CG88" s="192"/>
      <c r="CH88" s="192"/>
      <c r="CI88" s="192"/>
      <c r="CJ88" s="460"/>
      <c r="CK88" s="461"/>
      <c r="CL88" s="461"/>
      <c r="CM88" s="461"/>
      <c r="CN88" s="461"/>
      <c r="CO88" s="461"/>
      <c r="CP88" s="461"/>
      <c r="CQ88" s="461"/>
      <c r="CR88" s="461"/>
      <c r="CS88" s="461"/>
      <c r="CT88" s="461"/>
      <c r="CU88" s="461"/>
      <c r="CV88" s="461"/>
      <c r="CW88" s="461"/>
      <c r="CX88" s="461"/>
      <c r="CY88" s="461"/>
      <c r="CZ88" s="461"/>
      <c r="DA88" s="461"/>
      <c r="DB88" s="461"/>
      <c r="DC88" s="461"/>
      <c r="DD88" s="461"/>
      <c r="DE88" s="461"/>
      <c r="DF88" s="461"/>
      <c r="DG88" s="461"/>
      <c r="DH88" s="461"/>
      <c r="DI88" s="461"/>
      <c r="DJ88" s="461"/>
      <c r="DK88" s="461"/>
      <c r="DL88" s="461"/>
      <c r="DM88" s="461"/>
      <c r="DN88" s="462"/>
    </row>
    <row r="89" spans="2:118" s="16" customFormat="1" ht="6" customHeight="1">
      <c r="B89" s="445"/>
      <c r="C89" s="446"/>
      <c r="D89" s="446"/>
      <c r="E89" s="446"/>
      <c r="F89" s="428"/>
      <c r="G89" s="428"/>
      <c r="H89" s="428"/>
      <c r="I89" s="428"/>
      <c r="J89" s="428"/>
      <c r="K89" s="429"/>
      <c r="L89" s="71"/>
      <c r="M89" s="72"/>
      <c r="N89" s="463"/>
      <c r="O89" s="463"/>
      <c r="P89" s="463"/>
      <c r="Q89" s="463"/>
      <c r="R89" s="463"/>
      <c r="S89" s="463"/>
      <c r="T89" s="463"/>
      <c r="U89" s="463"/>
      <c r="V89" s="463"/>
      <c r="W89" s="464"/>
      <c r="X89" s="464"/>
      <c r="Y89" s="464"/>
      <c r="Z89" s="464"/>
      <c r="AA89" s="464"/>
      <c r="AB89" s="464"/>
      <c r="AC89" s="464"/>
      <c r="AD89" s="464"/>
      <c r="AE89" s="464"/>
      <c r="AF89" s="464"/>
      <c r="AG89" s="464"/>
      <c r="AH89" s="464"/>
      <c r="AI89" s="464"/>
      <c r="AJ89" s="464"/>
      <c r="AK89" s="464"/>
      <c r="AL89" s="464"/>
      <c r="AM89" s="464"/>
      <c r="AN89" s="464"/>
      <c r="AO89" s="464"/>
      <c r="AP89" s="464"/>
      <c r="AQ89" s="463"/>
      <c r="AR89" s="463"/>
      <c r="AS89" s="463"/>
      <c r="AT89" s="463"/>
      <c r="AU89" s="463"/>
      <c r="AV89" s="463"/>
      <c r="AW89" s="463"/>
      <c r="AX89" s="463"/>
      <c r="AY89" s="463"/>
      <c r="AZ89" s="463"/>
      <c r="BA89" s="463"/>
      <c r="BB89" s="463"/>
      <c r="BC89" s="63"/>
      <c r="BD89" s="63"/>
      <c r="BE89" s="64"/>
      <c r="BF89" s="192" t="str">
        <f>IF('参照欄'!AP$8=0,'特技シート'!B5,IF('参照欄'!AP$8=1,'特技シート'!B4,IF('参照欄'!AP$8=2,'特技シート'!B3,IF('参照欄'!AP$8=3,'特技シート'!B2,'参照欄'!AP$5))))</f>
        <v>アサルトチャージ</v>
      </c>
      <c r="BG89" s="192"/>
      <c r="BH89" s="192"/>
      <c r="BI89" s="192"/>
      <c r="BJ89" s="192"/>
      <c r="BK89" s="192"/>
      <c r="BL89" s="192"/>
      <c r="BM89" s="192"/>
      <c r="BN89" s="192">
        <f>IF('参照欄'!AP$8=0,'特技シート'!C5,IF('参照欄'!AP$8=1,'特技シート'!C4,IF('参照欄'!AP$8=2,'特技シート'!C3,IF('参照欄'!AP$8=3,'特技シート'!C2,'参照欄'!AQ$5))))</f>
        <v>1</v>
      </c>
      <c r="BO89" s="192"/>
      <c r="BP89" s="192" t="str">
        <f>IF('参照欄'!AP$8=0,'特技シート'!D5,IF('参照欄'!AP$8=1,'特技シート'!D4,IF('参照欄'!AP$8=2,'特技シート'!D3,IF('参照欄'!AP$8=3,'特技シート'!D2,'参照欄'!AR$5))))</f>
        <v>ビ</v>
      </c>
      <c r="BQ89" s="192"/>
      <c r="BR89" s="192"/>
      <c r="BS89" s="192"/>
      <c r="BT89" s="152" t="str">
        <f>IF('参照欄'!AP$8=0,'特技シート'!E5,IF('参照欄'!AP$8=1,'特技シート'!E4,IF('参照欄'!AP$8=2,'特技シート'!E3,IF('参照欄'!AP$8=3,'特技シート'!E2,'参照欄'!AS$5))))</f>
        <v>ムーブアクション</v>
      </c>
      <c r="BU89" s="150"/>
      <c r="BV89" s="150"/>
      <c r="BW89" s="150"/>
      <c r="BX89" s="150"/>
      <c r="BY89" s="151"/>
      <c r="BZ89" s="192" t="str">
        <f>IF('参照欄'!AP$8=0,'特技シート'!F5,IF('参照欄'!AP$8=1,'特技シート'!F4,IF('参照欄'!AP$8=2,'特技シート'!F3,IF('参照欄'!AP$8=3,'特技シート'!F2,'参照欄'!AT$5))))</f>
        <v>自身</v>
      </c>
      <c r="CA89" s="192"/>
      <c r="CB89" s="192"/>
      <c r="CC89" s="192"/>
      <c r="CD89" s="192" t="str">
        <f>IF('参照欄'!AP$8=0,'特技シート'!G5,IF('参照欄'!AP$8=1,'特技シート'!G4,IF('参照欄'!AP$8=2,'特技シート'!G3,IF('参照欄'!AP$8=3,'特技シート'!G2,'参照欄'!AU$5))))</f>
        <v>なし</v>
      </c>
      <c r="CE89" s="192"/>
      <c r="CF89" s="192"/>
      <c r="CG89" s="192" t="str">
        <f>IF('参照欄'!AP$8=0,'特技シート'!H5,IF('参照欄'!AP$8=1,'特技シート'!H4,IF('参照欄'!AP$8=2,'特技シート'!H3,IF('参照欄'!AP$8=3,'特技シート'!H2,'参照欄'!AV$5))))</f>
        <v>5HP</v>
      </c>
      <c r="CH89" s="192"/>
      <c r="CI89" s="192"/>
      <c r="CJ89" s="454" t="str">
        <f>IF('参照欄'!AP$8=0,'特技シート'!I5,IF('参照欄'!AP$8=1,'特技シート'!I4,IF('参照欄'!AP$8=2,'特技シート'!I3,IF('参照欄'!AP$8=3,'特技シート'!I2,'参照欄'!AW$5))))</f>
        <v>全力移動を行なっても行動終了にならない</v>
      </c>
      <c r="CK89" s="455"/>
      <c r="CL89" s="455"/>
      <c r="CM89" s="455"/>
      <c r="CN89" s="455"/>
      <c r="CO89" s="455"/>
      <c r="CP89" s="455"/>
      <c r="CQ89" s="455"/>
      <c r="CR89" s="455"/>
      <c r="CS89" s="455"/>
      <c r="CT89" s="455"/>
      <c r="CU89" s="455"/>
      <c r="CV89" s="455"/>
      <c r="CW89" s="455"/>
      <c r="CX89" s="455"/>
      <c r="CY89" s="455"/>
      <c r="CZ89" s="455"/>
      <c r="DA89" s="455"/>
      <c r="DB89" s="455"/>
      <c r="DC89" s="455"/>
      <c r="DD89" s="455"/>
      <c r="DE89" s="455"/>
      <c r="DF89" s="455"/>
      <c r="DG89" s="455"/>
      <c r="DH89" s="455"/>
      <c r="DI89" s="455"/>
      <c r="DJ89" s="455"/>
      <c r="DK89" s="455"/>
      <c r="DL89" s="455"/>
      <c r="DM89" s="455"/>
      <c r="DN89" s="456"/>
    </row>
    <row r="90" spans="2:118" s="16" customFormat="1" ht="6" customHeight="1">
      <c r="B90" s="445"/>
      <c r="C90" s="446"/>
      <c r="D90" s="446"/>
      <c r="E90" s="446"/>
      <c r="F90" s="428"/>
      <c r="G90" s="428"/>
      <c r="H90" s="428"/>
      <c r="I90" s="428"/>
      <c r="J90" s="428"/>
      <c r="K90" s="429"/>
      <c r="L90" s="69"/>
      <c r="M90" s="69"/>
      <c r="N90" s="125"/>
      <c r="O90" s="125"/>
      <c r="P90" s="125"/>
      <c r="Q90" s="125"/>
      <c r="R90" s="125"/>
      <c r="S90" s="125"/>
      <c r="T90" s="125"/>
      <c r="U90" s="125"/>
      <c r="V90" s="125"/>
      <c r="W90" s="126"/>
      <c r="X90" s="126"/>
      <c r="Y90" s="126"/>
      <c r="Z90" s="126"/>
      <c r="AA90" s="126"/>
      <c r="AB90" s="126"/>
      <c r="AC90" s="126"/>
      <c r="AD90" s="126"/>
      <c r="AE90" s="126"/>
      <c r="AF90" s="126"/>
      <c r="AG90" s="126"/>
      <c r="AH90" s="126"/>
      <c r="AI90" s="126"/>
      <c r="AJ90" s="126"/>
      <c r="AK90" s="126"/>
      <c r="AL90" s="126"/>
      <c r="AM90" s="126"/>
      <c r="AN90" s="126"/>
      <c r="AO90" s="126"/>
      <c r="AP90" s="126"/>
      <c r="AQ90" s="127"/>
      <c r="AR90" s="127"/>
      <c r="AS90" s="127"/>
      <c r="AT90" s="127"/>
      <c r="AU90" s="127"/>
      <c r="AV90" s="127"/>
      <c r="AW90" s="127"/>
      <c r="AX90" s="127"/>
      <c r="AY90" s="127"/>
      <c r="AZ90" s="127"/>
      <c r="BA90" s="127"/>
      <c r="BB90" s="127"/>
      <c r="BC90" s="63"/>
      <c r="BD90" s="63"/>
      <c r="BE90" s="64"/>
      <c r="BF90" s="192"/>
      <c r="BG90" s="192"/>
      <c r="BH90" s="192"/>
      <c r="BI90" s="192"/>
      <c r="BJ90" s="192"/>
      <c r="BK90" s="192"/>
      <c r="BL90" s="192"/>
      <c r="BM90" s="192"/>
      <c r="BN90" s="192"/>
      <c r="BO90" s="192"/>
      <c r="BP90" s="192"/>
      <c r="BQ90" s="192"/>
      <c r="BR90" s="192"/>
      <c r="BS90" s="192"/>
      <c r="BT90" s="148"/>
      <c r="BU90" s="149"/>
      <c r="BV90" s="149"/>
      <c r="BW90" s="149"/>
      <c r="BX90" s="149"/>
      <c r="BY90" s="146"/>
      <c r="BZ90" s="192"/>
      <c r="CA90" s="192"/>
      <c r="CB90" s="192"/>
      <c r="CC90" s="192"/>
      <c r="CD90" s="192"/>
      <c r="CE90" s="192"/>
      <c r="CF90" s="192"/>
      <c r="CG90" s="192"/>
      <c r="CH90" s="192"/>
      <c r="CI90" s="192"/>
      <c r="CJ90" s="457"/>
      <c r="CK90" s="458"/>
      <c r="CL90" s="458"/>
      <c r="CM90" s="458"/>
      <c r="CN90" s="458"/>
      <c r="CO90" s="458"/>
      <c r="CP90" s="458"/>
      <c r="CQ90" s="458"/>
      <c r="CR90" s="458"/>
      <c r="CS90" s="458"/>
      <c r="CT90" s="458"/>
      <c r="CU90" s="458"/>
      <c r="CV90" s="458"/>
      <c r="CW90" s="458"/>
      <c r="CX90" s="458"/>
      <c r="CY90" s="458"/>
      <c r="CZ90" s="458"/>
      <c r="DA90" s="458"/>
      <c r="DB90" s="458"/>
      <c r="DC90" s="458"/>
      <c r="DD90" s="458"/>
      <c r="DE90" s="458"/>
      <c r="DF90" s="458"/>
      <c r="DG90" s="458"/>
      <c r="DH90" s="458"/>
      <c r="DI90" s="458"/>
      <c r="DJ90" s="458"/>
      <c r="DK90" s="458"/>
      <c r="DL90" s="458"/>
      <c r="DM90" s="458"/>
      <c r="DN90" s="459"/>
    </row>
    <row r="91" spans="2:118" s="16" customFormat="1" ht="6" customHeight="1">
      <c r="B91" s="445"/>
      <c r="C91" s="446"/>
      <c r="D91" s="446"/>
      <c r="E91" s="446"/>
      <c r="F91" s="428"/>
      <c r="G91" s="428"/>
      <c r="H91" s="428"/>
      <c r="I91" s="428"/>
      <c r="J91" s="428"/>
      <c r="K91" s="429"/>
      <c r="L91" s="68"/>
      <c r="M91" s="69"/>
      <c r="N91" s="128"/>
      <c r="O91" s="128"/>
      <c r="P91" s="128"/>
      <c r="Q91" s="128"/>
      <c r="R91" s="128"/>
      <c r="S91" s="128"/>
      <c r="T91" s="128"/>
      <c r="U91" s="128"/>
      <c r="V91" s="128"/>
      <c r="W91" s="129"/>
      <c r="X91" s="129"/>
      <c r="Y91" s="129"/>
      <c r="Z91" s="129"/>
      <c r="AA91" s="129"/>
      <c r="AB91" s="129"/>
      <c r="AC91" s="129"/>
      <c r="AD91" s="129"/>
      <c r="AE91" s="129"/>
      <c r="AF91" s="129"/>
      <c r="AG91" s="129"/>
      <c r="AH91" s="129"/>
      <c r="AI91" s="129"/>
      <c r="AJ91" s="129"/>
      <c r="AK91" s="129"/>
      <c r="AL91" s="129"/>
      <c r="AM91" s="129"/>
      <c r="AN91" s="129"/>
      <c r="AO91" s="129"/>
      <c r="AP91" s="129"/>
      <c r="AQ91" s="130"/>
      <c r="AR91" s="130"/>
      <c r="AS91" s="130"/>
      <c r="AT91" s="130"/>
      <c r="AU91" s="130"/>
      <c r="AV91" s="130"/>
      <c r="AW91" s="130"/>
      <c r="AX91" s="130"/>
      <c r="AY91" s="130"/>
      <c r="AZ91" s="130"/>
      <c r="BA91" s="130"/>
      <c r="BB91" s="130"/>
      <c r="BC91" s="63"/>
      <c r="BD91" s="63"/>
      <c r="BE91" s="64"/>
      <c r="BF91" s="192"/>
      <c r="BG91" s="192"/>
      <c r="BH91" s="192"/>
      <c r="BI91" s="192"/>
      <c r="BJ91" s="192"/>
      <c r="BK91" s="192"/>
      <c r="BL91" s="192"/>
      <c r="BM91" s="192"/>
      <c r="BN91" s="192"/>
      <c r="BO91" s="192"/>
      <c r="BP91" s="192"/>
      <c r="BQ91" s="192"/>
      <c r="BR91" s="192"/>
      <c r="BS91" s="192"/>
      <c r="BT91" s="147"/>
      <c r="BU91" s="188"/>
      <c r="BV91" s="188"/>
      <c r="BW91" s="188"/>
      <c r="BX91" s="188"/>
      <c r="BY91" s="189"/>
      <c r="BZ91" s="192"/>
      <c r="CA91" s="192"/>
      <c r="CB91" s="192"/>
      <c r="CC91" s="192"/>
      <c r="CD91" s="192"/>
      <c r="CE91" s="192"/>
      <c r="CF91" s="192"/>
      <c r="CG91" s="192"/>
      <c r="CH91" s="192"/>
      <c r="CI91" s="192"/>
      <c r="CJ91" s="460"/>
      <c r="CK91" s="461"/>
      <c r="CL91" s="461"/>
      <c r="CM91" s="461"/>
      <c r="CN91" s="461"/>
      <c r="CO91" s="461"/>
      <c r="CP91" s="461"/>
      <c r="CQ91" s="461"/>
      <c r="CR91" s="461"/>
      <c r="CS91" s="461"/>
      <c r="CT91" s="461"/>
      <c r="CU91" s="461"/>
      <c r="CV91" s="461"/>
      <c r="CW91" s="461"/>
      <c r="CX91" s="461"/>
      <c r="CY91" s="461"/>
      <c r="CZ91" s="461"/>
      <c r="DA91" s="461"/>
      <c r="DB91" s="461"/>
      <c r="DC91" s="461"/>
      <c r="DD91" s="461"/>
      <c r="DE91" s="461"/>
      <c r="DF91" s="461"/>
      <c r="DG91" s="461"/>
      <c r="DH91" s="461"/>
      <c r="DI91" s="461"/>
      <c r="DJ91" s="461"/>
      <c r="DK91" s="461"/>
      <c r="DL91" s="461"/>
      <c r="DM91" s="461"/>
      <c r="DN91" s="462"/>
    </row>
    <row r="92" spans="2:118" s="16" customFormat="1" ht="6" customHeight="1">
      <c r="B92" s="445"/>
      <c r="C92" s="446"/>
      <c r="D92" s="446"/>
      <c r="E92" s="446"/>
      <c r="F92" s="428"/>
      <c r="G92" s="428"/>
      <c r="H92" s="428"/>
      <c r="I92" s="428"/>
      <c r="J92" s="428"/>
      <c r="K92" s="429"/>
      <c r="L92" s="68"/>
      <c r="M92" s="69"/>
      <c r="N92" s="128"/>
      <c r="O92" s="128"/>
      <c r="P92" s="128"/>
      <c r="Q92" s="128"/>
      <c r="R92" s="128"/>
      <c r="S92" s="128"/>
      <c r="T92" s="128"/>
      <c r="U92" s="128"/>
      <c r="V92" s="128"/>
      <c r="W92" s="129"/>
      <c r="X92" s="129"/>
      <c r="Y92" s="129"/>
      <c r="Z92" s="129"/>
      <c r="AA92" s="129"/>
      <c r="AB92" s="129"/>
      <c r="AC92" s="129"/>
      <c r="AD92" s="129"/>
      <c r="AE92" s="129"/>
      <c r="AF92" s="129"/>
      <c r="AG92" s="129"/>
      <c r="AH92" s="129"/>
      <c r="AI92" s="129"/>
      <c r="AJ92" s="129"/>
      <c r="AK92" s="129"/>
      <c r="AL92" s="129"/>
      <c r="AM92" s="129"/>
      <c r="AN92" s="129"/>
      <c r="AO92" s="129"/>
      <c r="AP92" s="129"/>
      <c r="AQ92" s="130"/>
      <c r="AR92" s="130"/>
      <c r="AS92" s="130"/>
      <c r="AT92" s="130"/>
      <c r="AU92" s="130"/>
      <c r="AV92" s="130"/>
      <c r="AW92" s="130"/>
      <c r="AX92" s="130"/>
      <c r="AY92" s="130"/>
      <c r="AZ92" s="130"/>
      <c r="BA92" s="130"/>
      <c r="BB92" s="130"/>
      <c r="BC92" s="63"/>
      <c r="BD92" s="63"/>
      <c r="BE92" s="64"/>
      <c r="BF92" s="192" t="str">
        <f>IF('参照欄'!AP$8=0,'特技シート'!B6,IF('参照欄'!AP$8=1,'特技シート'!B5,IF('参照欄'!AP$8=2,'特技シート'!B4,IF('参照欄'!AP$8=3,'特技シート'!B3,IF('参照欄'!AP$8=4,'特技シート'!B2,'参照欄'!AP$6)))))</f>
        <v>スタートレイター</v>
      </c>
      <c r="BG92" s="192"/>
      <c r="BH92" s="192"/>
      <c r="BI92" s="192"/>
      <c r="BJ92" s="192"/>
      <c r="BK92" s="192"/>
      <c r="BL92" s="192"/>
      <c r="BM92" s="192"/>
      <c r="BN92" s="192">
        <f>IF('参照欄'!AP$8=0,'特技シート'!C6,IF('参照欄'!AP$8=1,'特技シート'!C5,IF('参照欄'!AP$8=2,'特技シート'!C4,IF('参照欄'!AP$8=3,'特技シート'!C3,IF('参照欄'!AP$8=4,'特技シート'!C2,'参照欄'!AQ$6)))))</f>
        <v>1</v>
      </c>
      <c r="BO92" s="192"/>
      <c r="BP92" s="192" t="str">
        <f>IF('参照欄'!AP$8=0,'特技シート'!D6,IF('参照欄'!AP$8=1,'特技シート'!D5,IF('参照欄'!AP$8=2,'特技シート'!D4,IF('参照欄'!AP$8=3,'特技シート'!D3,IF('参照欄'!AP$8=4,'特技シート'!D2,'参照欄'!AR$6)))))</f>
        <v>-</v>
      </c>
      <c r="BQ92" s="192"/>
      <c r="BR92" s="192"/>
      <c r="BS92" s="192"/>
      <c r="BT92" s="152" t="str">
        <f>IF('参照欄'!AP$8=0,'特技シート'!E6,IF('参照欄'!AP$8=1,'特技シート'!E5,IF('参照欄'!AP$8=2,'特技シート'!E4,IF('参照欄'!AP$8=3,'特技シート'!E3,IF('参照欄'!AP$8=4,'特技シート'!E2,'参照欄'!AS$6)))))</f>
        <v>常時</v>
      </c>
      <c r="BU92" s="150"/>
      <c r="BV92" s="150"/>
      <c r="BW92" s="150"/>
      <c r="BX92" s="150"/>
      <c r="BY92" s="151"/>
      <c r="BZ92" s="192" t="str">
        <f>IF('参照欄'!AP$8=0,'特技シート'!F6,IF('参照欄'!AP$8=1,'特技シート'!F5,IF('参照欄'!AP$8=2,'特技シート'!F4,IF('参照欄'!AP$8=3,'特技シート'!F3,IF('参照欄'!AP$8=4,'特技シート'!F2,'参照欄'!AT$6)))))</f>
        <v>自身</v>
      </c>
      <c r="CA92" s="192"/>
      <c r="CB92" s="192"/>
      <c r="CC92" s="192"/>
      <c r="CD92" s="192" t="str">
        <f>IF('参照欄'!AP$8=0,'特技シート'!G6,IF('参照欄'!AP$8=1,'特技シート'!G5,IF('参照欄'!AP$8=2,'特技シート'!G4,IF('参照欄'!AP$8=3,'特技シート'!G3,IF('参照欄'!AP$8=4,'特技シート'!G2,'参照欄'!AU$6)))))</f>
        <v>なし</v>
      </c>
      <c r="CE92" s="192"/>
      <c r="CF92" s="192"/>
      <c r="CG92" s="192" t="str">
        <f>IF('参照欄'!AP$8=0,'特技シート'!H6,IF('参照欄'!AP$8=1,'特技シート'!H5,IF('参照欄'!AP$8=2,'特技シート'!H4,IF('参照欄'!AP$8=3,'特技シート'!H3,IF('参照欄'!AP$8=4,'特技シート'!H2,'参照欄'!AV$6)))))</f>
        <v>なし</v>
      </c>
      <c r="CH92" s="192"/>
      <c r="CI92" s="192"/>
      <c r="CJ92" s="454" t="str">
        <f>IF('参照欄'!AP$8=0,'特技シート'!I6,IF('参照欄'!AP$8=1,'特技シート'!I5,IF('参照欄'!AP$8=2,'特技シート'!I4,IF('参照欄'!AP$8=3,'特技シート'!I3,IF('参照欄'!AP$8=4,'特技シート'!I2,'参照欄'!AW$6)))))</f>
        <v>追加コネ取得。
ファンブル毎に［キャラLV÷2］D6点の実ダメ。
【耐久力】に+［10+クラスLV］</v>
      </c>
      <c r="CK92" s="455"/>
      <c r="CL92" s="455"/>
      <c r="CM92" s="455"/>
      <c r="CN92" s="455"/>
      <c r="CO92" s="455"/>
      <c r="CP92" s="455"/>
      <c r="CQ92" s="455"/>
      <c r="CR92" s="455"/>
      <c r="CS92" s="455"/>
      <c r="CT92" s="455"/>
      <c r="CU92" s="455"/>
      <c r="CV92" s="455"/>
      <c r="CW92" s="455"/>
      <c r="CX92" s="455"/>
      <c r="CY92" s="455"/>
      <c r="CZ92" s="455"/>
      <c r="DA92" s="455"/>
      <c r="DB92" s="455"/>
      <c r="DC92" s="455"/>
      <c r="DD92" s="455"/>
      <c r="DE92" s="455"/>
      <c r="DF92" s="455"/>
      <c r="DG92" s="455"/>
      <c r="DH92" s="455"/>
      <c r="DI92" s="455"/>
      <c r="DJ92" s="455"/>
      <c r="DK92" s="455"/>
      <c r="DL92" s="455"/>
      <c r="DM92" s="455"/>
      <c r="DN92" s="456"/>
    </row>
    <row r="93" spans="2:118" s="16" customFormat="1" ht="6" customHeight="1">
      <c r="B93" s="119"/>
      <c r="C93" s="119"/>
      <c r="D93" s="119"/>
      <c r="E93" s="119"/>
      <c r="F93" s="120"/>
      <c r="G93" s="120"/>
      <c r="H93" s="120"/>
      <c r="I93" s="120"/>
      <c r="J93" s="120"/>
      <c r="K93" s="120"/>
      <c r="L93" s="69"/>
      <c r="M93" s="69"/>
      <c r="N93" s="131"/>
      <c r="O93" s="132"/>
      <c r="P93" s="133"/>
      <c r="Q93" s="133"/>
      <c r="R93" s="133"/>
      <c r="S93" s="133"/>
      <c r="T93" s="133"/>
      <c r="U93" s="133"/>
      <c r="V93" s="133"/>
      <c r="W93" s="133"/>
      <c r="X93" s="133"/>
      <c r="Y93" s="132"/>
      <c r="Z93" s="132"/>
      <c r="AA93" s="132"/>
      <c r="AB93" s="132"/>
      <c r="AC93" s="132"/>
      <c r="AD93" s="132"/>
      <c r="AE93" s="132"/>
      <c r="AF93" s="132"/>
      <c r="AG93" s="132"/>
      <c r="AH93" s="132"/>
      <c r="AI93" s="132"/>
      <c r="AJ93" s="132"/>
      <c r="AK93" s="132"/>
      <c r="AL93" s="132"/>
      <c r="AM93" s="134"/>
      <c r="AN93" s="134"/>
      <c r="AO93" s="134"/>
      <c r="AP93" s="134"/>
      <c r="AQ93" s="134"/>
      <c r="AR93" s="134"/>
      <c r="AS93" s="134"/>
      <c r="AT93" s="134"/>
      <c r="AU93" s="134"/>
      <c r="AV93" s="134"/>
      <c r="AW93" s="134"/>
      <c r="AX93" s="134"/>
      <c r="AY93" s="134"/>
      <c r="AZ93" s="134"/>
      <c r="BA93" s="134"/>
      <c r="BB93" s="134"/>
      <c r="BC93" s="63"/>
      <c r="BD93" s="63"/>
      <c r="BE93" s="64"/>
      <c r="BF93" s="192"/>
      <c r="BG93" s="192"/>
      <c r="BH93" s="192"/>
      <c r="BI93" s="192"/>
      <c r="BJ93" s="192"/>
      <c r="BK93" s="192"/>
      <c r="BL93" s="192"/>
      <c r="BM93" s="192"/>
      <c r="BN93" s="192"/>
      <c r="BO93" s="192"/>
      <c r="BP93" s="192"/>
      <c r="BQ93" s="192"/>
      <c r="BR93" s="192"/>
      <c r="BS93" s="192"/>
      <c r="BT93" s="148"/>
      <c r="BU93" s="149"/>
      <c r="BV93" s="149"/>
      <c r="BW93" s="149"/>
      <c r="BX93" s="149"/>
      <c r="BY93" s="146"/>
      <c r="BZ93" s="192"/>
      <c r="CA93" s="192"/>
      <c r="CB93" s="192"/>
      <c r="CC93" s="192"/>
      <c r="CD93" s="192"/>
      <c r="CE93" s="192"/>
      <c r="CF93" s="192"/>
      <c r="CG93" s="192"/>
      <c r="CH93" s="192"/>
      <c r="CI93" s="192"/>
      <c r="CJ93" s="457"/>
      <c r="CK93" s="458"/>
      <c r="CL93" s="458"/>
      <c r="CM93" s="458"/>
      <c r="CN93" s="458"/>
      <c r="CO93" s="458"/>
      <c r="CP93" s="458"/>
      <c r="CQ93" s="458"/>
      <c r="CR93" s="458"/>
      <c r="CS93" s="458"/>
      <c r="CT93" s="458"/>
      <c r="CU93" s="458"/>
      <c r="CV93" s="458"/>
      <c r="CW93" s="458"/>
      <c r="CX93" s="458"/>
      <c r="CY93" s="458"/>
      <c r="CZ93" s="458"/>
      <c r="DA93" s="458"/>
      <c r="DB93" s="458"/>
      <c r="DC93" s="458"/>
      <c r="DD93" s="458"/>
      <c r="DE93" s="458"/>
      <c r="DF93" s="458"/>
      <c r="DG93" s="458"/>
      <c r="DH93" s="458"/>
      <c r="DI93" s="458"/>
      <c r="DJ93" s="458"/>
      <c r="DK93" s="458"/>
      <c r="DL93" s="458"/>
      <c r="DM93" s="458"/>
      <c r="DN93" s="459"/>
    </row>
    <row r="94" spans="2:118" s="16" customFormat="1" ht="6" customHeight="1">
      <c r="B94" s="121"/>
      <c r="C94" s="121"/>
      <c r="D94" s="121"/>
      <c r="E94" s="121"/>
      <c r="F94" s="122"/>
      <c r="G94" s="122"/>
      <c r="H94" s="122"/>
      <c r="I94" s="122"/>
      <c r="J94" s="122"/>
      <c r="K94" s="122"/>
      <c r="L94" s="69"/>
      <c r="M94" s="69"/>
      <c r="N94" s="131"/>
      <c r="O94" s="132"/>
      <c r="P94" s="133"/>
      <c r="Q94" s="133"/>
      <c r="R94" s="133"/>
      <c r="S94" s="133"/>
      <c r="T94" s="133"/>
      <c r="U94" s="133"/>
      <c r="V94" s="133"/>
      <c r="W94" s="133"/>
      <c r="X94" s="133"/>
      <c r="Y94" s="132"/>
      <c r="Z94" s="132"/>
      <c r="AA94" s="132"/>
      <c r="AB94" s="132"/>
      <c r="AC94" s="132"/>
      <c r="AD94" s="132"/>
      <c r="AE94" s="132"/>
      <c r="AF94" s="132"/>
      <c r="AG94" s="132"/>
      <c r="AH94" s="132"/>
      <c r="AI94" s="132"/>
      <c r="AJ94" s="132"/>
      <c r="AK94" s="132"/>
      <c r="AL94" s="132"/>
      <c r="AM94" s="134"/>
      <c r="AN94" s="134"/>
      <c r="AO94" s="134"/>
      <c r="AP94" s="134"/>
      <c r="AQ94" s="134"/>
      <c r="AR94" s="134"/>
      <c r="AS94" s="134"/>
      <c r="AT94" s="134"/>
      <c r="AU94" s="134"/>
      <c r="AV94" s="134"/>
      <c r="AW94" s="134"/>
      <c r="AX94" s="134"/>
      <c r="AY94" s="134"/>
      <c r="AZ94" s="134"/>
      <c r="BA94" s="134"/>
      <c r="BB94" s="134"/>
      <c r="BC94" s="63"/>
      <c r="BD94" s="63"/>
      <c r="BE94" s="64"/>
      <c r="BF94" s="192"/>
      <c r="BG94" s="192"/>
      <c r="BH94" s="192"/>
      <c r="BI94" s="192"/>
      <c r="BJ94" s="192"/>
      <c r="BK94" s="192"/>
      <c r="BL94" s="192"/>
      <c r="BM94" s="192"/>
      <c r="BN94" s="192"/>
      <c r="BO94" s="192"/>
      <c r="BP94" s="192"/>
      <c r="BQ94" s="192"/>
      <c r="BR94" s="192"/>
      <c r="BS94" s="192"/>
      <c r="BT94" s="147"/>
      <c r="BU94" s="188"/>
      <c r="BV94" s="188"/>
      <c r="BW94" s="188"/>
      <c r="BX94" s="188"/>
      <c r="BY94" s="189"/>
      <c r="BZ94" s="192"/>
      <c r="CA94" s="192"/>
      <c r="CB94" s="192"/>
      <c r="CC94" s="192"/>
      <c r="CD94" s="192"/>
      <c r="CE94" s="192"/>
      <c r="CF94" s="192"/>
      <c r="CG94" s="192"/>
      <c r="CH94" s="192"/>
      <c r="CI94" s="192"/>
      <c r="CJ94" s="460"/>
      <c r="CK94" s="461"/>
      <c r="CL94" s="461"/>
      <c r="CM94" s="461"/>
      <c r="CN94" s="461"/>
      <c r="CO94" s="461"/>
      <c r="CP94" s="461"/>
      <c r="CQ94" s="461"/>
      <c r="CR94" s="461"/>
      <c r="CS94" s="461"/>
      <c r="CT94" s="461"/>
      <c r="CU94" s="461"/>
      <c r="CV94" s="461"/>
      <c r="CW94" s="461"/>
      <c r="CX94" s="461"/>
      <c r="CY94" s="461"/>
      <c r="CZ94" s="461"/>
      <c r="DA94" s="461"/>
      <c r="DB94" s="461"/>
      <c r="DC94" s="461"/>
      <c r="DD94" s="461"/>
      <c r="DE94" s="461"/>
      <c r="DF94" s="461"/>
      <c r="DG94" s="461"/>
      <c r="DH94" s="461"/>
      <c r="DI94" s="461"/>
      <c r="DJ94" s="461"/>
      <c r="DK94" s="461"/>
      <c r="DL94" s="461"/>
      <c r="DM94" s="461"/>
      <c r="DN94" s="462"/>
    </row>
    <row r="95" spans="2:118" s="16" customFormat="1" ht="6" customHeight="1">
      <c r="B95" s="121"/>
      <c r="C95" s="121"/>
      <c r="D95" s="121"/>
      <c r="E95" s="121"/>
      <c r="F95" s="122"/>
      <c r="G95" s="122"/>
      <c r="H95" s="122"/>
      <c r="I95" s="122"/>
      <c r="J95" s="122"/>
      <c r="K95" s="122"/>
      <c r="L95" s="69"/>
      <c r="M95" s="69"/>
      <c r="N95" s="131"/>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4"/>
      <c r="AN95" s="134"/>
      <c r="AO95" s="134"/>
      <c r="AP95" s="129"/>
      <c r="AQ95" s="134"/>
      <c r="AR95" s="134"/>
      <c r="AS95" s="134"/>
      <c r="AT95" s="134"/>
      <c r="AU95" s="134"/>
      <c r="AV95" s="134"/>
      <c r="AW95" s="134"/>
      <c r="AX95" s="134"/>
      <c r="AY95" s="134"/>
      <c r="AZ95" s="134"/>
      <c r="BA95" s="134"/>
      <c r="BB95" s="134"/>
      <c r="BC95" s="63"/>
      <c r="BD95" s="63"/>
      <c r="BE95" s="64"/>
      <c r="BF95" s="192" t="str">
        <f>IF('参照欄'!AP$8=0,'特技シート'!B7,IF('参照欄'!AP$8=1,'特技シート'!B6,IF('参照欄'!AP$8=2,'特技シート'!B5,IF('参照欄'!AP$8=3,'特技シート'!B4,IF('参照欄'!AP$8=4,'特技シート'!B3,IF('参照欄'!AP$8=5,'特技シート'!B2,'参照欄'!AP$7))))))</f>
        <v>ヘビーストライク</v>
      </c>
      <c r="BG95" s="192"/>
      <c r="BH95" s="192"/>
      <c r="BI95" s="192"/>
      <c r="BJ95" s="192"/>
      <c r="BK95" s="192"/>
      <c r="BL95" s="192"/>
      <c r="BM95" s="192"/>
      <c r="BN95" s="192">
        <f>IF('参照欄'!AP$8=0,'特技シート'!C7,IF('参照欄'!AP$8=1,'特技シート'!C6,IF('参照欄'!AP$8=2,'特技シート'!C5,IF('参照欄'!AP$8=3,'特技シート'!C4,IF('参照欄'!AP$8=4,'特技シート'!C3,IF('参照欄'!AP$8=5,'特技シート'!C2,'参照欄'!AQ$7))))))</f>
        <v>1</v>
      </c>
      <c r="BO95" s="192"/>
      <c r="BP95" s="192" t="str">
        <f>IF('参照欄'!AP$8=0,'特技シート'!D7,IF('参照欄'!AP$8=1,'特技シート'!D6,IF('参照欄'!AP$8=2,'特技シート'!D5,IF('参照欄'!AP$8=3,'特技シート'!D4,IF('参照欄'!AP$8=4,'特技シート'!D3,IF('参照欄'!AP$8=5,'特技シート'!D2,'参照欄'!AR$7))))))</f>
        <v>操、命</v>
      </c>
      <c r="BQ95" s="192"/>
      <c r="BR95" s="192"/>
      <c r="BS95" s="192"/>
      <c r="BT95" s="152" t="str">
        <f>IF('参照欄'!AP$8=0,'特技シート'!E7,IF('参照欄'!AP$8=1,'特技シート'!E6,IF('参照欄'!AP$8=2,'特技シート'!E5,IF('参照欄'!AP$8=3,'特技シート'!E4,IF('参照欄'!AP$8=4,'特技シート'!E3,IF('参照欄'!AP$8=5,'特技シート'!E2,'参照欄'!AS$7))))))</f>
        <v>メジャーアクション</v>
      </c>
      <c r="BU95" s="150"/>
      <c r="BV95" s="150"/>
      <c r="BW95" s="150"/>
      <c r="BX95" s="150"/>
      <c r="BY95" s="151"/>
      <c r="BZ95" s="192" t="str">
        <f>IF('参照欄'!AP$8=0,'特技シート'!F7,IF('参照欄'!AP$8=1,'特技シート'!F6,IF('参照欄'!AP$8=2,'特技シート'!F5,IF('参照欄'!AP$8=3,'特技シート'!F4,IF('参照欄'!AP$8=4,'特技シート'!F3,IF('参照欄'!AP$8=5,'特技シート'!F2,'参照欄'!AT$7))))))</f>
        <v>単体</v>
      </c>
      <c r="CA95" s="192"/>
      <c r="CB95" s="192"/>
      <c r="CC95" s="192"/>
      <c r="CD95" s="192" t="str">
        <f>IF('参照欄'!AP$8=0,'特技シート'!G7,IF('参照欄'!AP$8=1,'特技シート'!G6,IF('参照欄'!AP$8=2,'特技シート'!G5,IF('参照欄'!AP$8=3,'特技シート'!G4,IF('参照欄'!AP$8=4,'特技シート'!G3,IF('参照欄'!AP$8=5,'特技シート'!G2,'参照欄'!AU$7))))))</f>
        <v>装備</v>
      </c>
      <c r="CE95" s="192"/>
      <c r="CF95" s="192"/>
      <c r="CG95" s="192" t="str">
        <f>IF('参照欄'!AP$8=0,'特技シート'!H7,IF('参照欄'!AP$8=1,'特技シート'!H6,IF('参照欄'!AP$8=2,'特技シート'!H5,IF('参照欄'!AP$8=3,'特技シート'!H4,IF('参照欄'!AP$8=4,'特技シート'!H3,IF('参照欄'!AP$8=5,'特技シート'!H2,'参照欄'!AV$7))))))</f>
        <v>2HP</v>
      </c>
      <c r="CH95" s="192"/>
      <c r="CI95" s="192"/>
      <c r="CJ95" s="454" t="str">
        <f>IF('参照欄'!AP$8=0,'特技シート'!I7,IF('参照欄'!AP$8=1,'特技シート'!I6,IF('参照欄'!AP$8=2,'特技シート'!I5,IF('参照欄'!AP$8=3,'特技シート'!I4,IF('参照欄'!AP$8=4,'特技シート'!I3,IF('参照欄'!AP$8=5,'特技シート'!I2,'参照欄'!AW$7))))))</f>
        <v>レーザーソードで白兵攻撃。ダメージ+1D6</v>
      </c>
      <c r="CK95" s="455"/>
      <c r="CL95" s="455"/>
      <c r="CM95" s="455"/>
      <c r="CN95" s="455"/>
      <c r="CO95" s="455"/>
      <c r="CP95" s="455"/>
      <c r="CQ95" s="455"/>
      <c r="CR95" s="455"/>
      <c r="CS95" s="455"/>
      <c r="CT95" s="455"/>
      <c r="CU95" s="455"/>
      <c r="CV95" s="455"/>
      <c r="CW95" s="455"/>
      <c r="CX95" s="455"/>
      <c r="CY95" s="455"/>
      <c r="CZ95" s="455"/>
      <c r="DA95" s="455"/>
      <c r="DB95" s="455"/>
      <c r="DC95" s="455"/>
      <c r="DD95" s="455"/>
      <c r="DE95" s="455"/>
      <c r="DF95" s="455"/>
      <c r="DG95" s="455"/>
      <c r="DH95" s="455"/>
      <c r="DI95" s="455"/>
      <c r="DJ95" s="455"/>
      <c r="DK95" s="455"/>
      <c r="DL95" s="455"/>
      <c r="DM95" s="455"/>
      <c r="DN95" s="456"/>
    </row>
    <row r="96" spans="2:118" s="16" customFormat="1" ht="6" customHeight="1">
      <c r="B96" s="443" t="s">
        <v>137</v>
      </c>
      <c r="C96" s="444"/>
      <c r="D96" s="444"/>
      <c r="E96" s="444"/>
      <c r="F96" s="426" t="s">
        <v>793</v>
      </c>
      <c r="G96" s="426"/>
      <c r="H96" s="426"/>
      <c r="I96" s="426"/>
      <c r="J96" s="426"/>
      <c r="K96" s="427"/>
      <c r="L96" s="69"/>
      <c r="M96" s="69"/>
      <c r="N96" s="420" t="s">
        <v>430</v>
      </c>
      <c r="O96" s="420"/>
      <c r="P96" s="420"/>
      <c r="Q96" s="420"/>
      <c r="R96" s="420"/>
      <c r="S96" s="420"/>
      <c r="T96" s="420"/>
      <c r="U96" s="420"/>
      <c r="V96" s="420"/>
      <c r="W96" s="420"/>
      <c r="X96" s="420"/>
      <c r="Y96" s="420"/>
      <c r="Z96" s="420"/>
      <c r="AA96" s="420"/>
      <c r="AB96" s="420"/>
      <c r="AC96" s="420"/>
      <c r="AD96" s="420"/>
      <c r="AE96" s="420"/>
      <c r="AF96" s="420"/>
      <c r="AG96" s="420"/>
      <c r="AH96" s="420"/>
      <c r="AI96" s="420"/>
      <c r="AJ96" s="420"/>
      <c r="AK96" s="74"/>
      <c r="AL96" s="74"/>
      <c r="AM96" s="475" t="s">
        <v>141</v>
      </c>
      <c r="AN96" s="476"/>
      <c r="AO96" s="476"/>
      <c r="AP96" s="476"/>
      <c r="AQ96" s="476"/>
      <c r="AR96" s="476"/>
      <c r="AS96" s="476"/>
      <c r="AT96" s="476"/>
      <c r="AU96" s="476"/>
      <c r="AV96" s="476"/>
      <c r="AW96" s="476"/>
      <c r="AX96" s="476"/>
      <c r="AY96" s="476"/>
      <c r="AZ96" s="476"/>
      <c r="BA96" s="476"/>
      <c r="BB96" s="477"/>
      <c r="BC96" s="63"/>
      <c r="BD96" s="63"/>
      <c r="BE96" s="64"/>
      <c r="BF96" s="192"/>
      <c r="BG96" s="192"/>
      <c r="BH96" s="192"/>
      <c r="BI96" s="192"/>
      <c r="BJ96" s="192"/>
      <c r="BK96" s="192"/>
      <c r="BL96" s="192"/>
      <c r="BM96" s="192"/>
      <c r="BN96" s="192"/>
      <c r="BO96" s="192"/>
      <c r="BP96" s="192"/>
      <c r="BQ96" s="192"/>
      <c r="BR96" s="192"/>
      <c r="BS96" s="192"/>
      <c r="BT96" s="148"/>
      <c r="BU96" s="149"/>
      <c r="BV96" s="149"/>
      <c r="BW96" s="149"/>
      <c r="BX96" s="149"/>
      <c r="BY96" s="146"/>
      <c r="BZ96" s="192"/>
      <c r="CA96" s="192"/>
      <c r="CB96" s="192"/>
      <c r="CC96" s="192"/>
      <c r="CD96" s="192"/>
      <c r="CE96" s="192"/>
      <c r="CF96" s="192"/>
      <c r="CG96" s="192"/>
      <c r="CH96" s="192"/>
      <c r="CI96" s="192"/>
      <c r="CJ96" s="457"/>
      <c r="CK96" s="458"/>
      <c r="CL96" s="458"/>
      <c r="CM96" s="458"/>
      <c r="CN96" s="458"/>
      <c r="CO96" s="458"/>
      <c r="CP96" s="458"/>
      <c r="CQ96" s="458"/>
      <c r="CR96" s="458"/>
      <c r="CS96" s="458"/>
      <c r="CT96" s="458"/>
      <c r="CU96" s="458"/>
      <c r="CV96" s="458"/>
      <c r="CW96" s="458"/>
      <c r="CX96" s="458"/>
      <c r="CY96" s="458"/>
      <c r="CZ96" s="458"/>
      <c r="DA96" s="458"/>
      <c r="DB96" s="458"/>
      <c r="DC96" s="458"/>
      <c r="DD96" s="458"/>
      <c r="DE96" s="458"/>
      <c r="DF96" s="458"/>
      <c r="DG96" s="458"/>
      <c r="DH96" s="458"/>
      <c r="DI96" s="458"/>
      <c r="DJ96" s="458"/>
      <c r="DK96" s="458"/>
      <c r="DL96" s="458"/>
      <c r="DM96" s="458"/>
      <c r="DN96" s="459"/>
    </row>
    <row r="97" spans="2:118" s="16" customFormat="1" ht="6" customHeight="1">
      <c r="B97" s="445"/>
      <c r="C97" s="446"/>
      <c r="D97" s="446"/>
      <c r="E97" s="446"/>
      <c r="F97" s="428"/>
      <c r="G97" s="428"/>
      <c r="H97" s="428"/>
      <c r="I97" s="428"/>
      <c r="J97" s="428"/>
      <c r="K97" s="429"/>
      <c r="L97" s="69"/>
      <c r="M97" s="69"/>
      <c r="N97" s="420"/>
      <c r="O97" s="420"/>
      <c r="P97" s="420"/>
      <c r="Q97" s="420"/>
      <c r="R97" s="420"/>
      <c r="S97" s="420"/>
      <c r="T97" s="420"/>
      <c r="U97" s="420"/>
      <c r="V97" s="420"/>
      <c r="W97" s="420"/>
      <c r="X97" s="420"/>
      <c r="Y97" s="420"/>
      <c r="Z97" s="420"/>
      <c r="AA97" s="420"/>
      <c r="AB97" s="420"/>
      <c r="AC97" s="420"/>
      <c r="AD97" s="420"/>
      <c r="AE97" s="420"/>
      <c r="AF97" s="420"/>
      <c r="AG97" s="420"/>
      <c r="AH97" s="420"/>
      <c r="AI97" s="420"/>
      <c r="AJ97" s="420"/>
      <c r="AK97" s="74"/>
      <c r="AL97" s="74"/>
      <c r="AM97" s="478"/>
      <c r="AN97" s="476"/>
      <c r="AO97" s="476"/>
      <c r="AP97" s="476"/>
      <c r="AQ97" s="476"/>
      <c r="AR97" s="476"/>
      <c r="AS97" s="476"/>
      <c r="AT97" s="476"/>
      <c r="AU97" s="476"/>
      <c r="AV97" s="476"/>
      <c r="AW97" s="476"/>
      <c r="AX97" s="476"/>
      <c r="AY97" s="476"/>
      <c r="AZ97" s="476"/>
      <c r="BA97" s="476"/>
      <c r="BB97" s="477"/>
      <c r="BC97" s="63"/>
      <c r="BD97" s="63"/>
      <c r="BE97" s="64"/>
      <c r="BF97" s="192"/>
      <c r="BG97" s="192"/>
      <c r="BH97" s="192"/>
      <c r="BI97" s="192"/>
      <c r="BJ97" s="192"/>
      <c r="BK97" s="192"/>
      <c r="BL97" s="192"/>
      <c r="BM97" s="192"/>
      <c r="BN97" s="192"/>
      <c r="BO97" s="192"/>
      <c r="BP97" s="192"/>
      <c r="BQ97" s="192"/>
      <c r="BR97" s="192"/>
      <c r="BS97" s="192"/>
      <c r="BT97" s="147"/>
      <c r="BU97" s="188"/>
      <c r="BV97" s="188"/>
      <c r="BW97" s="188"/>
      <c r="BX97" s="188"/>
      <c r="BY97" s="189"/>
      <c r="BZ97" s="192"/>
      <c r="CA97" s="192"/>
      <c r="CB97" s="192"/>
      <c r="CC97" s="192"/>
      <c r="CD97" s="192"/>
      <c r="CE97" s="192"/>
      <c r="CF97" s="192"/>
      <c r="CG97" s="192"/>
      <c r="CH97" s="192"/>
      <c r="CI97" s="192"/>
      <c r="CJ97" s="460"/>
      <c r="CK97" s="461"/>
      <c r="CL97" s="461"/>
      <c r="CM97" s="461"/>
      <c r="CN97" s="461"/>
      <c r="CO97" s="461"/>
      <c r="CP97" s="461"/>
      <c r="CQ97" s="461"/>
      <c r="CR97" s="461"/>
      <c r="CS97" s="461"/>
      <c r="CT97" s="461"/>
      <c r="CU97" s="461"/>
      <c r="CV97" s="461"/>
      <c r="CW97" s="461"/>
      <c r="CX97" s="461"/>
      <c r="CY97" s="461"/>
      <c r="CZ97" s="461"/>
      <c r="DA97" s="461"/>
      <c r="DB97" s="461"/>
      <c r="DC97" s="461"/>
      <c r="DD97" s="461"/>
      <c r="DE97" s="461"/>
      <c r="DF97" s="461"/>
      <c r="DG97" s="461"/>
      <c r="DH97" s="461"/>
      <c r="DI97" s="461"/>
      <c r="DJ97" s="461"/>
      <c r="DK97" s="461"/>
      <c r="DL97" s="461"/>
      <c r="DM97" s="461"/>
      <c r="DN97" s="462"/>
    </row>
    <row r="98" spans="2:118" s="16" customFormat="1" ht="6" customHeight="1" thickBot="1">
      <c r="B98" s="445"/>
      <c r="C98" s="446"/>
      <c r="D98" s="446"/>
      <c r="E98" s="446"/>
      <c r="F98" s="428"/>
      <c r="G98" s="428"/>
      <c r="H98" s="428"/>
      <c r="I98" s="428"/>
      <c r="J98" s="428"/>
      <c r="K98" s="429"/>
      <c r="L98" s="69"/>
      <c r="M98" s="69"/>
      <c r="N98" s="401" t="str">
        <f>'基本シート'!U5</f>
        <v>平和を守る</v>
      </c>
      <c r="O98" s="402"/>
      <c r="P98" s="402"/>
      <c r="Q98" s="402"/>
      <c r="R98" s="402"/>
      <c r="S98" s="402"/>
      <c r="T98" s="402"/>
      <c r="U98" s="402"/>
      <c r="V98" s="402"/>
      <c r="W98" s="402"/>
      <c r="X98" s="402"/>
      <c r="Y98" s="402"/>
      <c r="Z98" s="402"/>
      <c r="AA98" s="402"/>
      <c r="AB98" s="402"/>
      <c r="AC98" s="402"/>
      <c r="AD98" s="402"/>
      <c r="AE98" s="402"/>
      <c r="AF98" s="402"/>
      <c r="AG98" s="402"/>
      <c r="AH98" s="402"/>
      <c r="AI98" s="402"/>
      <c r="AJ98" s="403"/>
      <c r="AK98" s="74"/>
      <c r="AL98" s="74"/>
      <c r="AM98" s="478"/>
      <c r="AN98" s="476"/>
      <c r="AO98" s="476"/>
      <c r="AP98" s="476"/>
      <c r="AQ98" s="476"/>
      <c r="AR98" s="476"/>
      <c r="AS98" s="476"/>
      <c r="AT98" s="476"/>
      <c r="AU98" s="476"/>
      <c r="AV98" s="476"/>
      <c r="AW98" s="476"/>
      <c r="AX98" s="476"/>
      <c r="AY98" s="476"/>
      <c r="AZ98" s="476"/>
      <c r="BA98" s="476"/>
      <c r="BB98" s="477"/>
      <c r="BC98" s="63"/>
      <c r="BD98" s="63"/>
      <c r="BE98" s="64"/>
      <c r="BF98" s="192" t="str">
        <f>IF('参照欄'!AP$8=0,'特技シート'!B8,IF('参照欄'!AP$8=1,'特技シート'!B7,IF('参照欄'!AP$8=2,'特技シート'!B6,IF('参照欄'!AP$8=3,'特技シート'!B5,IF('参照欄'!AP$8=4,'特技シート'!B4,IF('参照欄'!AP$8=5,'特技シート'!B3,'特技シート'!B2))))))</f>
        <v>連環撃</v>
      </c>
      <c r="BG98" s="192"/>
      <c r="BH98" s="192"/>
      <c r="BI98" s="192"/>
      <c r="BJ98" s="192"/>
      <c r="BK98" s="192"/>
      <c r="BL98" s="192"/>
      <c r="BM98" s="192"/>
      <c r="BN98" s="192">
        <f>IF('参照欄'!AP$8=0,'特技シート'!C8,IF('参照欄'!AP$8=1,'特技シート'!C7,IF('参照欄'!AP$8=2,'特技シート'!C6,IF('参照欄'!AP$8=3,'特技シート'!C5,IF('参照欄'!AP$8=4,'特技シート'!C4,IF('参照欄'!AP$8=5,'特技シート'!C3,'特技シート'!C2))))))</f>
        <v>1</v>
      </c>
      <c r="BO98" s="192"/>
      <c r="BP98" s="192" t="str">
        <f>IF('参照欄'!AP$8=0,'特技シート'!D8,IF('参照欄'!AP$8=1,'特技シート'!D7,IF('参照欄'!AP$8=2,'特技シート'!D6,IF('参照欄'!AP$8=3,'特技シート'!D5,IF('参照欄'!AP$8=4,'特技シート'!D4,IF('参照欄'!AP$8=5,'特技シート'!D3,'特技シート'!D2))))))</f>
        <v>-</v>
      </c>
      <c r="BQ98" s="192"/>
      <c r="BR98" s="192"/>
      <c r="BS98" s="192"/>
      <c r="BT98" s="152" t="str">
        <f>IF('参照欄'!AP$8=0,'特技シート'!E8,IF('参照欄'!AP$8=1,'特技シート'!E7,IF('参照欄'!AP$8=2,'特技シート'!E6,IF('参照欄'!AP$8=3,'特技シート'!E5,IF('参照欄'!AP$8=4,'特技シート'!E4,IF('参照欄'!AP$8=5,'特技シート'!E3,'特技シート'!E2))))))</f>
        <v>命中判定直後</v>
      </c>
      <c r="BU98" s="150"/>
      <c r="BV98" s="150"/>
      <c r="BW98" s="150"/>
      <c r="BX98" s="150"/>
      <c r="BY98" s="151"/>
      <c r="BZ98" s="192" t="str">
        <f>IF('参照欄'!AP$8=0,'特技シート'!F8,IF('参照欄'!AP$8=1,'特技シート'!F7,IF('参照欄'!AP$8=2,'特技シート'!F6,IF('参照欄'!AP$8=3,'特技シート'!F5,IF('参照欄'!AP$8=4,'特技シート'!F4,IF('参照欄'!AP$8=5,'特技シート'!F3,'特技シート'!F2))))))</f>
        <v>自身</v>
      </c>
      <c r="CA98" s="192"/>
      <c r="CB98" s="192"/>
      <c r="CC98" s="192"/>
      <c r="CD98" s="192" t="str">
        <f>IF('参照欄'!AP$8=0,'特技シート'!G8,IF('参照欄'!AP$8=1,'特技シート'!G7,IF('参照欄'!AP$8=2,'特技シート'!G6,IF('参照欄'!AP$8=3,'特技シート'!G5,IF('参照欄'!AP$8=4,'特技シート'!G4,IF('参照欄'!AP$8=5,'特技シート'!G3,'特技シート'!G2))))))</f>
        <v>なし</v>
      </c>
      <c r="CE98" s="192"/>
      <c r="CF98" s="192"/>
      <c r="CG98" s="192" t="str">
        <f>IF('参照欄'!AP$8=0,'特技シート'!H8,IF('参照欄'!AP$8=1,'特技シート'!H7,IF('参照欄'!AP$8=2,'特技シート'!H6,IF('参照欄'!AP$8=3,'特技シート'!H5,IF('参照欄'!AP$8=4,'特技シート'!H4,IF('参照欄'!AP$8=5,'特技シート'!H3,'特技シート'!H2))))))</f>
        <v>2HP</v>
      </c>
      <c r="CH98" s="192"/>
      <c r="CI98" s="192"/>
      <c r="CJ98" s="454" t="str">
        <f>IF('参照欄'!AP$8=0,'特技シート'!I8,IF('参照欄'!AP$8=1,'特技シート'!I7,IF('参照欄'!AP$8=2,'特技シート'!I6,IF('参照欄'!AP$8=3,'特技シート'!I5,IF('参照欄'!AP$8=4,'特技シート'!I4,IF('参照欄'!AP$8=5,'特技シート'!I3,'特技シート'!I2))))))</f>
        <v>１ラウンド１回、命中判定を振り直す</v>
      </c>
      <c r="CK98" s="455"/>
      <c r="CL98" s="455"/>
      <c r="CM98" s="455"/>
      <c r="CN98" s="455"/>
      <c r="CO98" s="455"/>
      <c r="CP98" s="455"/>
      <c r="CQ98" s="455"/>
      <c r="CR98" s="455"/>
      <c r="CS98" s="455"/>
      <c r="CT98" s="455"/>
      <c r="CU98" s="455"/>
      <c r="CV98" s="455"/>
      <c r="CW98" s="455"/>
      <c r="CX98" s="455"/>
      <c r="CY98" s="455"/>
      <c r="CZ98" s="455"/>
      <c r="DA98" s="455"/>
      <c r="DB98" s="455"/>
      <c r="DC98" s="455"/>
      <c r="DD98" s="455"/>
      <c r="DE98" s="455"/>
      <c r="DF98" s="455"/>
      <c r="DG98" s="455"/>
      <c r="DH98" s="455"/>
      <c r="DI98" s="455"/>
      <c r="DJ98" s="455"/>
      <c r="DK98" s="455"/>
      <c r="DL98" s="455"/>
      <c r="DM98" s="455"/>
      <c r="DN98" s="456"/>
    </row>
    <row r="99" spans="2:118" s="16" customFormat="1" ht="6" customHeight="1">
      <c r="B99" s="445"/>
      <c r="C99" s="446"/>
      <c r="D99" s="446"/>
      <c r="E99" s="446"/>
      <c r="F99" s="428"/>
      <c r="G99" s="428"/>
      <c r="H99" s="428"/>
      <c r="I99" s="428"/>
      <c r="J99" s="428"/>
      <c r="K99" s="429"/>
      <c r="L99" s="124"/>
      <c r="M99" s="69"/>
      <c r="N99" s="404"/>
      <c r="O99" s="405"/>
      <c r="P99" s="405"/>
      <c r="Q99" s="405"/>
      <c r="R99" s="405"/>
      <c r="S99" s="405"/>
      <c r="T99" s="405"/>
      <c r="U99" s="405"/>
      <c r="V99" s="405"/>
      <c r="W99" s="405"/>
      <c r="X99" s="405"/>
      <c r="Y99" s="405"/>
      <c r="Z99" s="405"/>
      <c r="AA99" s="405"/>
      <c r="AB99" s="405"/>
      <c r="AC99" s="405"/>
      <c r="AD99" s="405"/>
      <c r="AE99" s="405"/>
      <c r="AF99" s="405"/>
      <c r="AG99" s="405"/>
      <c r="AH99" s="405"/>
      <c r="AI99" s="405"/>
      <c r="AJ99" s="406"/>
      <c r="AK99" s="74"/>
      <c r="AL99" s="65"/>
      <c r="AM99" s="479" t="str">
        <f>'基本シート'!AG5</f>
        <v>●拳銃</v>
      </c>
      <c r="AN99" s="480"/>
      <c r="AO99" s="480"/>
      <c r="AP99" s="480"/>
      <c r="AQ99" s="480"/>
      <c r="AR99" s="480"/>
      <c r="AS99" s="480"/>
      <c r="AT99" s="480"/>
      <c r="AU99" s="480"/>
      <c r="AV99" s="480"/>
      <c r="AW99" s="480"/>
      <c r="AX99" s="480"/>
      <c r="AY99" s="480"/>
      <c r="AZ99" s="480"/>
      <c r="BA99" s="480"/>
      <c r="BB99" s="481"/>
      <c r="BC99" s="63"/>
      <c r="BD99" s="63"/>
      <c r="BE99" s="64"/>
      <c r="BF99" s="192"/>
      <c r="BG99" s="192"/>
      <c r="BH99" s="192"/>
      <c r="BI99" s="192"/>
      <c r="BJ99" s="192"/>
      <c r="BK99" s="192"/>
      <c r="BL99" s="192"/>
      <c r="BM99" s="192"/>
      <c r="BN99" s="192"/>
      <c r="BO99" s="192"/>
      <c r="BP99" s="192"/>
      <c r="BQ99" s="192"/>
      <c r="BR99" s="192"/>
      <c r="BS99" s="192"/>
      <c r="BT99" s="148"/>
      <c r="BU99" s="149"/>
      <c r="BV99" s="149"/>
      <c r="BW99" s="149"/>
      <c r="BX99" s="149"/>
      <c r="BY99" s="146"/>
      <c r="BZ99" s="192"/>
      <c r="CA99" s="192"/>
      <c r="CB99" s="192"/>
      <c r="CC99" s="192"/>
      <c r="CD99" s="192"/>
      <c r="CE99" s="192"/>
      <c r="CF99" s="192"/>
      <c r="CG99" s="192"/>
      <c r="CH99" s="192"/>
      <c r="CI99" s="192"/>
      <c r="CJ99" s="457"/>
      <c r="CK99" s="458"/>
      <c r="CL99" s="458"/>
      <c r="CM99" s="458"/>
      <c r="CN99" s="458"/>
      <c r="CO99" s="458"/>
      <c r="CP99" s="458"/>
      <c r="CQ99" s="458"/>
      <c r="CR99" s="458"/>
      <c r="CS99" s="458"/>
      <c r="CT99" s="458"/>
      <c r="CU99" s="458"/>
      <c r="CV99" s="458"/>
      <c r="CW99" s="458"/>
      <c r="CX99" s="458"/>
      <c r="CY99" s="458"/>
      <c r="CZ99" s="458"/>
      <c r="DA99" s="458"/>
      <c r="DB99" s="458"/>
      <c r="DC99" s="458"/>
      <c r="DD99" s="458"/>
      <c r="DE99" s="458"/>
      <c r="DF99" s="458"/>
      <c r="DG99" s="458"/>
      <c r="DH99" s="458"/>
      <c r="DI99" s="458"/>
      <c r="DJ99" s="458"/>
      <c r="DK99" s="458"/>
      <c r="DL99" s="458"/>
      <c r="DM99" s="458"/>
      <c r="DN99" s="459"/>
    </row>
    <row r="100" spans="2:118" s="16" customFormat="1" ht="6" customHeight="1">
      <c r="B100" s="445"/>
      <c r="C100" s="446"/>
      <c r="D100" s="446"/>
      <c r="E100" s="446"/>
      <c r="F100" s="428"/>
      <c r="G100" s="428"/>
      <c r="H100" s="428"/>
      <c r="I100" s="428"/>
      <c r="J100" s="428"/>
      <c r="K100" s="429"/>
      <c r="L100" s="73"/>
      <c r="M100" s="69"/>
      <c r="N100" s="407"/>
      <c r="O100" s="408"/>
      <c r="P100" s="408"/>
      <c r="Q100" s="408"/>
      <c r="R100" s="408"/>
      <c r="S100" s="408"/>
      <c r="T100" s="408"/>
      <c r="U100" s="408"/>
      <c r="V100" s="408"/>
      <c r="W100" s="408"/>
      <c r="X100" s="408"/>
      <c r="Y100" s="408"/>
      <c r="Z100" s="408"/>
      <c r="AA100" s="408"/>
      <c r="AB100" s="408"/>
      <c r="AC100" s="408"/>
      <c r="AD100" s="408"/>
      <c r="AE100" s="408"/>
      <c r="AF100" s="408"/>
      <c r="AG100" s="408"/>
      <c r="AH100" s="408"/>
      <c r="AI100" s="408"/>
      <c r="AJ100" s="409"/>
      <c r="AK100" s="74"/>
      <c r="AL100" s="65"/>
      <c r="AM100" s="482"/>
      <c r="AN100" s="480"/>
      <c r="AO100" s="480"/>
      <c r="AP100" s="480"/>
      <c r="AQ100" s="480"/>
      <c r="AR100" s="480"/>
      <c r="AS100" s="480"/>
      <c r="AT100" s="480"/>
      <c r="AU100" s="480"/>
      <c r="AV100" s="480"/>
      <c r="AW100" s="480"/>
      <c r="AX100" s="480"/>
      <c r="AY100" s="480"/>
      <c r="AZ100" s="480"/>
      <c r="BA100" s="480"/>
      <c r="BB100" s="481"/>
      <c r="BC100" s="63"/>
      <c r="BD100" s="63"/>
      <c r="BE100" s="64"/>
      <c r="BF100" s="192"/>
      <c r="BG100" s="192"/>
      <c r="BH100" s="192"/>
      <c r="BI100" s="192"/>
      <c r="BJ100" s="192"/>
      <c r="BK100" s="192"/>
      <c r="BL100" s="192"/>
      <c r="BM100" s="192"/>
      <c r="BN100" s="192"/>
      <c r="BO100" s="192"/>
      <c r="BP100" s="192"/>
      <c r="BQ100" s="192"/>
      <c r="BR100" s="192"/>
      <c r="BS100" s="192"/>
      <c r="BT100" s="147"/>
      <c r="BU100" s="188"/>
      <c r="BV100" s="188"/>
      <c r="BW100" s="188"/>
      <c r="BX100" s="188"/>
      <c r="BY100" s="189"/>
      <c r="BZ100" s="192"/>
      <c r="CA100" s="192"/>
      <c r="CB100" s="192"/>
      <c r="CC100" s="192"/>
      <c r="CD100" s="192"/>
      <c r="CE100" s="192"/>
      <c r="CF100" s="192"/>
      <c r="CG100" s="192"/>
      <c r="CH100" s="192"/>
      <c r="CI100" s="192"/>
      <c r="CJ100" s="460"/>
      <c r="CK100" s="461"/>
      <c r="CL100" s="461"/>
      <c r="CM100" s="461"/>
      <c r="CN100" s="461"/>
      <c r="CO100" s="461"/>
      <c r="CP100" s="461"/>
      <c r="CQ100" s="461"/>
      <c r="CR100" s="461"/>
      <c r="CS100" s="461"/>
      <c r="CT100" s="461"/>
      <c r="CU100" s="461"/>
      <c r="CV100" s="461"/>
      <c r="CW100" s="461"/>
      <c r="CX100" s="461"/>
      <c r="CY100" s="461"/>
      <c r="CZ100" s="461"/>
      <c r="DA100" s="461"/>
      <c r="DB100" s="461"/>
      <c r="DC100" s="461"/>
      <c r="DD100" s="461"/>
      <c r="DE100" s="461"/>
      <c r="DF100" s="461"/>
      <c r="DG100" s="461"/>
      <c r="DH100" s="461"/>
      <c r="DI100" s="461"/>
      <c r="DJ100" s="461"/>
      <c r="DK100" s="461"/>
      <c r="DL100" s="461"/>
      <c r="DM100" s="461"/>
      <c r="DN100" s="462"/>
    </row>
    <row r="101" spans="2:118" s="16" customFormat="1" ht="6" customHeight="1" thickBot="1">
      <c r="B101" s="466"/>
      <c r="C101" s="467"/>
      <c r="D101" s="467"/>
      <c r="E101" s="467"/>
      <c r="F101" s="430"/>
      <c r="G101" s="430"/>
      <c r="H101" s="430"/>
      <c r="I101" s="430"/>
      <c r="J101" s="430"/>
      <c r="K101" s="431"/>
      <c r="L101" s="73"/>
      <c r="M101" s="69"/>
      <c r="N101" s="401" t="s">
        <v>794</v>
      </c>
      <c r="O101" s="402"/>
      <c r="P101" s="402"/>
      <c r="Q101" s="402"/>
      <c r="R101" s="402"/>
      <c r="S101" s="402"/>
      <c r="T101" s="402"/>
      <c r="U101" s="402"/>
      <c r="V101" s="402"/>
      <c r="W101" s="402"/>
      <c r="X101" s="402"/>
      <c r="Y101" s="402"/>
      <c r="Z101" s="402"/>
      <c r="AA101" s="402"/>
      <c r="AB101" s="402"/>
      <c r="AC101" s="402"/>
      <c r="AD101" s="402"/>
      <c r="AE101" s="402"/>
      <c r="AF101" s="402"/>
      <c r="AG101" s="402"/>
      <c r="AH101" s="402"/>
      <c r="AI101" s="402"/>
      <c r="AJ101" s="403"/>
      <c r="AK101" s="74"/>
      <c r="AL101" s="65"/>
      <c r="AM101" s="482"/>
      <c r="AN101" s="480"/>
      <c r="AO101" s="480"/>
      <c r="AP101" s="480"/>
      <c r="AQ101" s="480"/>
      <c r="AR101" s="480"/>
      <c r="AS101" s="480"/>
      <c r="AT101" s="480"/>
      <c r="AU101" s="480"/>
      <c r="AV101" s="480"/>
      <c r="AW101" s="480"/>
      <c r="AX101" s="480"/>
      <c r="AY101" s="480"/>
      <c r="AZ101" s="480"/>
      <c r="BA101" s="480"/>
      <c r="BB101" s="481"/>
      <c r="BC101" s="63"/>
      <c r="BD101" s="63"/>
      <c r="BE101" s="64"/>
      <c r="BF101" s="192" t="str">
        <f>IF('参照欄'!AP$8=0,'特技シート'!B9,IF('参照欄'!AP$8=1,'特技シート'!B8,IF('参照欄'!AP$8=2,'特技シート'!B7,IF('参照欄'!AP$8=3,'特技シート'!B6,IF('参照欄'!AP$8=4,'特技シート'!B5,IF('参照欄'!AP$8=5,'特技シート'!B4,'特技シート'!B3))))))</f>
        <v>アキュートストライク</v>
      </c>
      <c r="BG101" s="192"/>
      <c r="BH101" s="192"/>
      <c r="BI101" s="192"/>
      <c r="BJ101" s="192"/>
      <c r="BK101" s="192"/>
      <c r="BL101" s="192"/>
      <c r="BM101" s="192"/>
      <c r="BN101" s="192">
        <f>IF('参照欄'!AP$8=0,'特技シート'!C9,IF('参照欄'!AP$8=1,'特技シート'!C8,IF('参照欄'!AP$8=2,'特技シート'!C7,IF('参照欄'!AP$8=3,'特技シート'!C6,IF('参照欄'!AP$8=4,'特技シート'!C5,IF('参照欄'!AP$8=5,'特技シート'!C4,'特技シート'!C3))))))</f>
        <v>1</v>
      </c>
      <c r="BO101" s="192"/>
      <c r="BP101" s="192" t="str">
        <f>IF('参照欄'!AP$8=0,'特技シート'!D9,IF('参照欄'!AP$8=1,'特技シート'!D8,IF('参照欄'!AP$8=2,'特技シート'!D7,IF('参照欄'!AP$8=3,'特技シート'!D6,IF('参照欄'!AP$8=4,'特技シート'!D5,IF('参照欄'!AP$8=5,'特技シート'!D4,'特技シート'!D3))))))</f>
        <v>機、増</v>
      </c>
      <c r="BQ101" s="192"/>
      <c r="BR101" s="192"/>
      <c r="BS101" s="192"/>
      <c r="BT101" s="152" t="str">
        <f>IF('参照欄'!AP$8=0,'特技シート'!E9,IF('参照欄'!AP$8=1,'特技シート'!E8,IF('参照欄'!AP$8=2,'特技シート'!E7,IF('参照欄'!AP$8=3,'特技シート'!E6,IF('参照欄'!AP$8=4,'特技シート'!E5,IF('参照欄'!AP$8=5,'特技シート'!E4,'特技シート'!E3))))))</f>
        <v>ダメージロールの直前</v>
      </c>
      <c r="BU101" s="150"/>
      <c r="BV101" s="150"/>
      <c r="BW101" s="150"/>
      <c r="BX101" s="150"/>
      <c r="BY101" s="151"/>
      <c r="BZ101" s="192" t="str">
        <f>IF('参照欄'!AP$8=0,'特技シート'!F9,IF('参照欄'!AP$8=1,'特技シート'!F8,IF('参照欄'!AP$8=2,'特技シート'!F7,IF('参照欄'!AP$8=3,'特技シート'!F6,IF('参照欄'!AP$8=4,'特技シート'!F5,IF('参照欄'!AP$8=5,'特技シート'!F4,'特技シート'!F3))))))</f>
        <v>自身</v>
      </c>
      <c r="CA101" s="192"/>
      <c r="CB101" s="192"/>
      <c r="CC101" s="192"/>
      <c r="CD101" s="192" t="str">
        <f>IF('参照欄'!AP$8=0,'特技シート'!G9,IF('参照欄'!AP$8=1,'特技シート'!G8,IF('参照欄'!AP$8=2,'特技シート'!G7,IF('参照欄'!AP$8=3,'特技シート'!G6,IF('参照欄'!AP$8=4,'特技シート'!G5,IF('参照欄'!AP$8=5,'特技シート'!G4,'特技シート'!G3))))))</f>
        <v>なし</v>
      </c>
      <c r="CE101" s="192"/>
      <c r="CF101" s="192"/>
      <c r="CG101" s="192" t="str">
        <f>IF('参照欄'!AP$8=0,'特技シート'!H9,IF('参照欄'!AP$8=1,'特技シート'!H8,IF('参照欄'!AP$8=2,'特技シート'!H7,IF('参照欄'!AP$8=3,'特技シート'!H6,IF('参照欄'!AP$8=4,'特技シート'!H5,IF('参照欄'!AP$8=5,'特技シート'!H4,'特技シート'!H3))))))</f>
        <v>2HP</v>
      </c>
      <c r="CH101" s="192"/>
      <c r="CI101" s="192"/>
      <c r="CJ101" s="454" t="str">
        <f>IF('参照欄'!AP$8=0,'特技シート'!I9,IF('参照欄'!AP$8=1,'特技シート'!I8,IF('参照欄'!AP$8=2,'特技シート'!I7,IF('参照欄'!AP$8=3,'特技シート'!I6,IF('参照欄'!AP$8=4,'特技シート'!I5,IF('参照欄'!AP$8=5,'特技シート'!I4,'特技シート'!I3))))))</f>
        <v>白兵攻撃のダメージ+2D6</v>
      </c>
      <c r="CK101" s="455"/>
      <c r="CL101" s="455"/>
      <c r="CM101" s="455"/>
      <c r="CN101" s="455"/>
      <c r="CO101" s="455"/>
      <c r="CP101" s="455"/>
      <c r="CQ101" s="455"/>
      <c r="CR101" s="455"/>
      <c r="CS101" s="455"/>
      <c r="CT101" s="455"/>
      <c r="CU101" s="455"/>
      <c r="CV101" s="455"/>
      <c r="CW101" s="455"/>
      <c r="CX101" s="455"/>
      <c r="CY101" s="455"/>
      <c r="CZ101" s="455"/>
      <c r="DA101" s="455"/>
      <c r="DB101" s="455"/>
      <c r="DC101" s="455"/>
      <c r="DD101" s="455"/>
      <c r="DE101" s="455"/>
      <c r="DF101" s="455"/>
      <c r="DG101" s="455"/>
      <c r="DH101" s="455"/>
      <c r="DI101" s="455"/>
      <c r="DJ101" s="455"/>
      <c r="DK101" s="455"/>
      <c r="DL101" s="455"/>
      <c r="DM101" s="455"/>
      <c r="DN101" s="456"/>
    </row>
    <row r="102" spans="12:118" s="16" customFormat="1" ht="6" customHeight="1">
      <c r="L102" s="69"/>
      <c r="M102" s="72"/>
      <c r="N102" s="404"/>
      <c r="O102" s="405"/>
      <c r="P102" s="405"/>
      <c r="Q102" s="405"/>
      <c r="R102" s="405"/>
      <c r="S102" s="405"/>
      <c r="T102" s="405"/>
      <c r="U102" s="405"/>
      <c r="V102" s="405"/>
      <c r="W102" s="405"/>
      <c r="X102" s="405"/>
      <c r="Y102" s="405"/>
      <c r="Z102" s="405"/>
      <c r="AA102" s="405"/>
      <c r="AB102" s="405"/>
      <c r="AC102" s="405"/>
      <c r="AD102" s="405"/>
      <c r="AE102" s="405"/>
      <c r="AF102" s="405"/>
      <c r="AG102" s="405"/>
      <c r="AH102" s="405"/>
      <c r="AI102" s="405"/>
      <c r="AJ102" s="406"/>
      <c r="AK102" s="74"/>
      <c r="AL102" s="65"/>
      <c r="AM102" s="479" t="str">
        <f>'基本シート'!AG6</f>
        <v>ナイフ</v>
      </c>
      <c r="AN102" s="480"/>
      <c r="AO102" s="480"/>
      <c r="AP102" s="480"/>
      <c r="AQ102" s="480"/>
      <c r="AR102" s="480"/>
      <c r="AS102" s="480"/>
      <c r="AT102" s="480"/>
      <c r="AU102" s="480"/>
      <c r="AV102" s="480"/>
      <c r="AW102" s="480"/>
      <c r="AX102" s="480"/>
      <c r="AY102" s="480"/>
      <c r="AZ102" s="480"/>
      <c r="BA102" s="480"/>
      <c r="BB102" s="481"/>
      <c r="BC102" s="63"/>
      <c r="BD102" s="63"/>
      <c r="BE102" s="64"/>
      <c r="BF102" s="192"/>
      <c r="BG102" s="192"/>
      <c r="BH102" s="192"/>
      <c r="BI102" s="192"/>
      <c r="BJ102" s="192"/>
      <c r="BK102" s="192"/>
      <c r="BL102" s="192"/>
      <c r="BM102" s="192"/>
      <c r="BN102" s="192"/>
      <c r="BO102" s="192"/>
      <c r="BP102" s="192"/>
      <c r="BQ102" s="192"/>
      <c r="BR102" s="192"/>
      <c r="BS102" s="192"/>
      <c r="BT102" s="148"/>
      <c r="BU102" s="149"/>
      <c r="BV102" s="149"/>
      <c r="BW102" s="149"/>
      <c r="BX102" s="149"/>
      <c r="BY102" s="146"/>
      <c r="BZ102" s="192"/>
      <c r="CA102" s="192"/>
      <c r="CB102" s="192"/>
      <c r="CC102" s="192"/>
      <c r="CD102" s="192"/>
      <c r="CE102" s="192"/>
      <c r="CF102" s="192"/>
      <c r="CG102" s="192"/>
      <c r="CH102" s="192"/>
      <c r="CI102" s="192"/>
      <c r="CJ102" s="457"/>
      <c r="CK102" s="458"/>
      <c r="CL102" s="458"/>
      <c r="CM102" s="458"/>
      <c r="CN102" s="458"/>
      <c r="CO102" s="458"/>
      <c r="CP102" s="458"/>
      <c r="CQ102" s="458"/>
      <c r="CR102" s="458"/>
      <c r="CS102" s="458"/>
      <c r="CT102" s="458"/>
      <c r="CU102" s="458"/>
      <c r="CV102" s="458"/>
      <c r="CW102" s="458"/>
      <c r="CX102" s="458"/>
      <c r="CY102" s="458"/>
      <c r="CZ102" s="458"/>
      <c r="DA102" s="458"/>
      <c r="DB102" s="458"/>
      <c r="DC102" s="458"/>
      <c r="DD102" s="458"/>
      <c r="DE102" s="458"/>
      <c r="DF102" s="458"/>
      <c r="DG102" s="458"/>
      <c r="DH102" s="458"/>
      <c r="DI102" s="458"/>
      <c r="DJ102" s="458"/>
      <c r="DK102" s="458"/>
      <c r="DL102" s="458"/>
      <c r="DM102" s="458"/>
      <c r="DN102" s="459"/>
    </row>
    <row r="103" spans="12:118" s="16" customFormat="1" ht="6" customHeight="1">
      <c r="L103" s="69"/>
      <c r="M103" s="123"/>
      <c r="N103" s="407"/>
      <c r="O103" s="408"/>
      <c r="P103" s="408"/>
      <c r="Q103" s="408"/>
      <c r="R103" s="408"/>
      <c r="S103" s="408"/>
      <c r="T103" s="408"/>
      <c r="U103" s="408"/>
      <c r="V103" s="408"/>
      <c r="W103" s="408"/>
      <c r="X103" s="408"/>
      <c r="Y103" s="408"/>
      <c r="Z103" s="408"/>
      <c r="AA103" s="408"/>
      <c r="AB103" s="408"/>
      <c r="AC103" s="408"/>
      <c r="AD103" s="408"/>
      <c r="AE103" s="408"/>
      <c r="AF103" s="408"/>
      <c r="AG103" s="408"/>
      <c r="AH103" s="408"/>
      <c r="AI103" s="408"/>
      <c r="AJ103" s="409"/>
      <c r="AK103" s="74"/>
      <c r="AL103" s="74"/>
      <c r="AM103" s="482"/>
      <c r="AN103" s="480"/>
      <c r="AO103" s="480"/>
      <c r="AP103" s="480"/>
      <c r="AQ103" s="480"/>
      <c r="AR103" s="480"/>
      <c r="AS103" s="480"/>
      <c r="AT103" s="480"/>
      <c r="AU103" s="480"/>
      <c r="AV103" s="480"/>
      <c r="AW103" s="480"/>
      <c r="AX103" s="480"/>
      <c r="AY103" s="480"/>
      <c r="AZ103" s="480"/>
      <c r="BA103" s="480"/>
      <c r="BB103" s="481"/>
      <c r="BC103" s="63"/>
      <c r="BD103" s="63"/>
      <c r="BE103" s="64"/>
      <c r="BF103" s="192"/>
      <c r="BG103" s="192"/>
      <c r="BH103" s="192"/>
      <c r="BI103" s="192"/>
      <c r="BJ103" s="192"/>
      <c r="BK103" s="192"/>
      <c r="BL103" s="192"/>
      <c r="BM103" s="192"/>
      <c r="BN103" s="192"/>
      <c r="BO103" s="192"/>
      <c r="BP103" s="192"/>
      <c r="BQ103" s="192"/>
      <c r="BR103" s="192"/>
      <c r="BS103" s="192"/>
      <c r="BT103" s="147"/>
      <c r="BU103" s="188"/>
      <c r="BV103" s="188"/>
      <c r="BW103" s="188"/>
      <c r="BX103" s="188"/>
      <c r="BY103" s="189"/>
      <c r="BZ103" s="192"/>
      <c r="CA103" s="192"/>
      <c r="CB103" s="192"/>
      <c r="CC103" s="192"/>
      <c r="CD103" s="192"/>
      <c r="CE103" s="192"/>
      <c r="CF103" s="192"/>
      <c r="CG103" s="192"/>
      <c r="CH103" s="192"/>
      <c r="CI103" s="192"/>
      <c r="CJ103" s="460"/>
      <c r="CK103" s="461"/>
      <c r="CL103" s="461"/>
      <c r="CM103" s="461"/>
      <c r="CN103" s="461"/>
      <c r="CO103" s="461"/>
      <c r="CP103" s="461"/>
      <c r="CQ103" s="461"/>
      <c r="CR103" s="461"/>
      <c r="CS103" s="461"/>
      <c r="CT103" s="461"/>
      <c r="CU103" s="461"/>
      <c r="CV103" s="461"/>
      <c r="CW103" s="461"/>
      <c r="CX103" s="461"/>
      <c r="CY103" s="461"/>
      <c r="CZ103" s="461"/>
      <c r="DA103" s="461"/>
      <c r="DB103" s="461"/>
      <c r="DC103" s="461"/>
      <c r="DD103" s="461"/>
      <c r="DE103" s="461"/>
      <c r="DF103" s="461"/>
      <c r="DG103" s="461"/>
      <c r="DH103" s="461"/>
      <c r="DI103" s="461"/>
      <c r="DJ103" s="461"/>
      <c r="DK103" s="461"/>
      <c r="DL103" s="461"/>
      <c r="DM103" s="461"/>
      <c r="DN103" s="462"/>
    </row>
    <row r="104" spans="12:118" s="16" customFormat="1" ht="6" customHeight="1">
      <c r="L104" s="69"/>
      <c r="M104" s="69"/>
      <c r="N104" s="69"/>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482"/>
      <c r="AN104" s="480"/>
      <c r="AO104" s="480"/>
      <c r="AP104" s="480"/>
      <c r="AQ104" s="480"/>
      <c r="AR104" s="480"/>
      <c r="AS104" s="480"/>
      <c r="AT104" s="480"/>
      <c r="AU104" s="480"/>
      <c r="AV104" s="480"/>
      <c r="AW104" s="480"/>
      <c r="AX104" s="480"/>
      <c r="AY104" s="480"/>
      <c r="AZ104" s="480"/>
      <c r="BA104" s="480"/>
      <c r="BB104" s="481"/>
      <c r="BC104" s="63"/>
      <c r="BD104" s="63"/>
      <c r="BE104" s="64"/>
      <c r="BF104" s="192">
        <f>IF('参照欄'!AP$8=0,'特技シート'!B10,IF('参照欄'!AP$8=1,'特技シート'!B9,IF('参照欄'!AP$8=2,'特技シート'!B8,IF('参照欄'!AP$8=3,'特技シート'!B7,IF('参照欄'!AP$8=4,'特技シート'!B6,IF('参照欄'!AP$8=5,'特技シート'!B5,'特技シート'!B4))))))</f>
        <v>0</v>
      </c>
      <c r="BG104" s="192"/>
      <c r="BH104" s="192"/>
      <c r="BI104" s="192"/>
      <c r="BJ104" s="192"/>
      <c r="BK104" s="192"/>
      <c r="BL104" s="192"/>
      <c r="BM104" s="192"/>
      <c r="BN104" s="192">
        <f>IF('参照欄'!AP$8=0,'特技シート'!C10,IF('参照欄'!AP$8=1,'特技シート'!C9,IF('参照欄'!AP$8=2,'特技シート'!C8,IF('参照欄'!AP$8=3,'特技シート'!C7,IF('参照欄'!AP$8=4,'特技シート'!C6,IF('参照欄'!AP$8=5,'特技シート'!C5,'特技シート'!C4))))))</f>
        <v>0</v>
      </c>
      <c r="BO104" s="192"/>
      <c r="BP104" s="192">
        <f>IF('参照欄'!AP$8=0,'特技シート'!D10,IF('参照欄'!AP$8=1,'特技シート'!D9,IF('参照欄'!AP$8=2,'特技シート'!D8,IF('参照欄'!AP$8=3,'特技シート'!D7,IF('参照欄'!AP$8=4,'特技シート'!D6,IF('参照欄'!AP$8=5,'特技シート'!D5,'特技シート'!D4))))))</f>
        <v>0</v>
      </c>
      <c r="BQ104" s="192"/>
      <c r="BR104" s="192"/>
      <c r="BS104" s="192"/>
      <c r="BT104" s="152">
        <f>IF('参照欄'!AP$8=0,'特技シート'!E10,IF('参照欄'!AP$8=1,'特技シート'!E9,IF('参照欄'!AP$8=2,'特技シート'!E8,IF('参照欄'!AP$8=3,'特技シート'!E7,IF('参照欄'!AP$8=4,'特技シート'!E6,IF('参照欄'!AP$8=5,'特技シート'!E5,'特技シート'!E4))))))</f>
        <v>0</v>
      </c>
      <c r="BU104" s="150"/>
      <c r="BV104" s="150"/>
      <c r="BW104" s="150"/>
      <c r="BX104" s="150"/>
      <c r="BY104" s="151"/>
      <c r="BZ104" s="192">
        <f>IF('参照欄'!AP$8=0,'特技シート'!F10,IF('参照欄'!AP$8=1,'特技シート'!F9,IF('参照欄'!AP$8=2,'特技シート'!F8,IF('参照欄'!AP$8=3,'特技シート'!F7,IF('参照欄'!AP$8=4,'特技シート'!F6,IF('参照欄'!AP$8=5,'特技シート'!F5,'特技シート'!F4))))))</f>
        <v>0</v>
      </c>
      <c r="CA104" s="192"/>
      <c r="CB104" s="192"/>
      <c r="CC104" s="192"/>
      <c r="CD104" s="192">
        <f>IF('参照欄'!AP$8=0,'特技シート'!G10,IF('参照欄'!AP$8=1,'特技シート'!G9,IF('参照欄'!AP$8=2,'特技シート'!G8,IF('参照欄'!AP$8=3,'特技シート'!G7,IF('参照欄'!AP$8=4,'特技シート'!G6,IF('参照欄'!AP$8=5,'特技シート'!G5,'特技シート'!G4))))))</f>
        <v>0</v>
      </c>
      <c r="CE104" s="192"/>
      <c r="CF104" s="192"/>
      <c r="CG104" s="192">
        <f>IF('参照欄'!AP$8=0,'特技シート'!H10,IF('参照欄'!AP$8=1,'特技シート'!H9,IF('参照欄'!AP$8=2,'特技シート'!H8,IF('参照欄'!AP$8=3,'特技シート'!H7,IF('参照欄'!AP$8=4,'特技シート'!H6,IF('参照欄'!AP$8=5,'特技シート'!H5,'特技シート'!H4))))))</f>
        <v>0</v>
      </c>
      <c r="CH104" s="192"/>
      <c r="CI104" s="192"/>
      <c r="CJ104" s="454">
        <f>IF('参照欄'!AP$8=0,'特技シート'!I10,IF('参照欄'!AP$8=1,'特技シート'!I9,IF('参照欄'!AP$8=2,'特技シート'!I8,IF('参照欄'!AP$8=3,'特技シート'!I7,IF('参照欄'!AP$8=4,'特技シート'!I6,IF('参照欄'!AP$8=5,'特技シート'!I5,'特技シート'!I4))))))</f>
        <v>0</v>
      </c>
      <c r="CK104" s="455"/>
      <c r="CL104" s="455"/>
      <c r="CM104" s="455"/>
      <c r="CN104" s="455"/>
      <c r="CO104" s="455"/>
      <c r="CP104" s="455"/>
      <c r="CQ104" s="455"/>
      <c r="CR104" s="455"/>
      <c r="CS104" s="455"/>
      <c r="CT104" s="455"/>
      <c r="CU104" s="455"/>
      <c r="CV104" s="455"/>
      <c r="CW104" s="455"/>
      <c r="CX104" s="455"/>
      <c r="CY104" s="455"/>
      <c r="CZ104" s="455"/>
      <c r="DA104" s="455"/>
      <c r="DB104" s="455"/>
      <c r="DC104" s="455"/>
      <c r="DD104" s="455"/>
      <c r="DE104" s="455"/>
      <c r="DF104" s="455"/>
      <c r="DG104" s="455"/>
      <c r="DH104" s="455"/>
      <c r="DI104" s="455"/>
      <c r="DJ104" s="455"/>
      <c r="DK104" s="455"/>
      <c r="DL104" s="455"/>
      <c r="DM104" s="455"/>
      <c r="DN104" s="456"/>
    </row>
    <row r="105" spans="2:118" s="16" customFormat="1" ht="6" customHeight="1">
      <c r="B105" s="443" t="s">
        <v>138</v>
      </c>
      <c r="C105" s="444"/>
      <c r="D105" s="444"/>
      <c r="E105" s="444"/>
      <c r="F105" s="426" t="s">
        <v>795</v>
      </c>
      <c r="G105" s="426"/>
      <c r="H105" s="426"/>
      <c r="I105" s="426"/>
      <c r="J105" s="426"/>
      <c r="K105" s="427"/>
      <c r="L105" s="69"/>
      <c r="M105" s="69"/>
      <c r="N105" s="69"/>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479" t="str">
        <f>'基本シート'!AG7</f>
        <v>パイロットスーツ</v>
      </c>
      <c r="AN105" s="480"/>
      <c r="AO105" s="480"/>
      <c r="AP105" s="480"/>
      <c r="AQ105" s="480"/>
      <c r="AR105" s="480"/>
      <c r="AS105" s="480"/>
      <c r="AT105" s="480"/>
      <c r="AU105" s="480"/>
      <c r="AV105" s="480"/>
      <c r="AW105" s="480"/>
      <c r="AX105" s="480"/>
      <c r="AY105" s="480"/>
      <c r="AZ105" s="480"/>
      <c r="BA105" s="480"/>
      <c r="BB105" s="481"/>
      <c r="BC105" s="63"/>
      <c r="BD105" s="63"/>
      <c r="BE105" s="64"/>
      <c r="BF105" s="192"/>
      <c r="BG105" s="192"/>
      <c r="BH105" s="192"/>
      <c r="BI105" s="192"/>
      <c r="BJ105" s="192"/>
      <c r="BK105" s="192"/>
      <c r="BL105" s="192"/>
      <c r="BM105" s="192"/>
      <c r="BN105" s="192"/>
      <c r="BO105" s="192"/>
      <c r="BP105" s="192"/>
      <c r="BQ105" s="192"/>
      <c r="BR105" s="192"/>
      <c r="BS105" s="192"/>
      <c r="BT105" s="148"/>
      <c r="BU105" s="149"/>
      <c r="BV105" s="149"/>
      <c r="BW105" s="149"/>
      <c r="BX105" s="149"/>
      <c r="BY105" s="146"/>
      <c r="BZ105" s="192"/>
      <c r="CA105" s="192"/>
      <c r="CB105" s="192"/>
      <c r="CC105" s="192"/>
      <c r="CD105" s="192"/>
      <c r="CE105" s="192"/>
      <c r="CF105" s="192"/>
      <c r="CG105" s="192"/>
      <c r="CH105" s="192"/>
      <c r="CI105" s="192"/>
      <c r="CJ105" s="457"/>
      <c r="CK105" s="458"/>
      <c r="CL105" s="458"/>
      <c r="CM105" s="458"/>
      <c r="CN105" s="458"/>
      <c r="CO105" s="458"/>
      <c r="CP105" s="458"/>
      <c r="CQ105" s="458"/>
      <c r="CR105" s="458"/>
      <c r="CS105" s="458"/>
      <c r="CT105" s="458"/>
      <c r="CU105" s="458"/>
      <c r="CV105" s="458"/>
      <c r="CW105" s="458"/>
      <c r="CX105" s="458"/>
      <c r="CY105" s="458"/>
      <c r="CZ105" s="458"/>
      <c r="DA105" s="458"/>
      <c r="DB105" s="458"/>
      <c r="DC105" s="458"/>
      <c r="DD105" s="458"/>
      <c r="DE105" s="458"/>
      <c r="DF105" s="458"/>
      <c r="DG105" s="458"/>
      <c r="DH105" s="458"/>
      <c r="DI105" s="458"/>
      <c r="DJ105" s="458"/>
      <c r="DK105" s="458"/>
      <c r="DL105" s="458"/>
      <c r="DM105" s="458"/>
      <c r="DN105" s="459"/>
    </row>
    <row r="106" spans="2:118" s="16" customFormat="1" ht="6" customHeight="1">
      <c r="B106" s="445"/>
      <c r="C106" s="446"/>
      <c r="D106" s="446"/>
      <c r="E106" s="446"/>
      <c r="F106" s="428"/>
      <c r="G106" s="428"/>
      <c r="H106" s="428"/>
      <c r="I106" s="428"/>
      <c r="J106" s="428"/>
      <c r="K106" s="429"/>
      <c r="L106" s="69"/>
      <c r="M106" s="69"/>
      <c r="N106" s="420" t="s">
        <v>134</v>
      </c>
      <c r="O106" s="420"/>
      <c r="P106" s="420"/>
      <c r="Q106" s="420"/>
      <c r="R106" s="420"/>
      <c r="S106" s="420"/>
      <c r="T106" s="420"/>
      <c r="U106" s="420"/>
      <c r="V106" s="420"/>
      <c r="W106" s="420"/>
      <c r="X106" s="420"/>
      <c r="Y106" s="420"/>
      <c r="Z106" s="420"/>
      <c r="AA106" s="420"/>
      <c r="AB106" s="420"/>
      <c r="AC106" s="420"/>
      <c r="AD106" s="420" t="s">
        <v>135</v>
      </c>
      <c r="AE106" s="420"/>
      <c r="AF106" s="420"/>
      <c r="AG106" s="420"/>
      <c r="AH106" s="420"/>
      <c r="AI106" s="420"/>
      <c r="AJ106" s="420"/>
      <c r="AK106" s="74"/>
      <c r="AL106" s="74"/>
      <c r="AM106" s="482"/>
      <c r="AN106" s="480"/>
      <c r="AO106" s="480"/>
      <c r="AP106" s="480"/>
      <c r="AQ106" s="480"/>
      <c r="AR106" s="480"/>
      <c r="AS106" s="480"/>
      <c r="AT106" s="480"/>
      <c r="AU106" s="480"/>
      <c r="AV106" s="480"/>
      <c r="AW106" s="480"/>
      <c r="AX106" s="480"/>
      <c r="AY106" s="480"/>
      <c r="AZ106" s="480"/>
      <c r="BA106" s="480"/>
      <c r="BB106" s="481"/>
      <c r="BC106" s="63"/>
      <c r="BD106" s="63"/>
      <c r="BE106" s="64"/>
      <c r="BF106" s="192"/>
      <c r="BG106" s="192"/>
      <c r="BH106" s="192"/>
      <c r="BI106" s="192"/>
      <c r="BJ106" s="192"/>
      <c r="BK106" s="192"/>
      <c r="BL106" s="192"/>
      <c r="BM106" s="192"/>
      <c r="BN106" s="192"/>
      <c r="BO106" s="192"/>
      <c r="BP106" s="192"/>
      <c r="BQ106" s="192"/>
      <c r="BR106" s="192"/>
      <c r="BS106" s="192"/>
      <c r="BT106" s="147"/>
      <c r="BU106" s="188"/>
      <c r="BV106" s="188"/>
      <c r="BW106" s="188"/>
      <c r="BX106" s="188"/>
      <c r="BY106" s="189"/>
      <c r="BZ106" s="192"/>
      <c r="CA106" s="192"/>
      <c r="CB106" s="192"/>
      <c r="CC106" s="192"/>
      <c r="CD106" s="192"/>
      <c r="CE106" s="192"/>
      <c r="CF106" s="192"/>
      <c r="CG106" s="192"/>
      <c r="CH106" s="192"/>
      <c r="CI106" s="192"/>
      <c r="CJ106" s="460"/>
      <c r="CK106" s="461"/>
      <c r="CL106" s="461"/>
      <c r="CM106" s="461"/>
      <c r="CN106" s="461"/>
      <c r="CO106" s="461"/>
      <c r="CP106" s="461"/>
      <c r="CQ106" s="461"/>
      <c r="CR106" s="461"/>
      <c r="CS106" s="461"/>
      <c r="CT106" s="461"/>
      <c r="CU106" s="461"/>
      <c r="CV106" s="461"/>
      <c r="CW106" s="461"/>
      <c r="CX106" s="461"/>
      <c r="CY106" s="461"/>
      <c r="CZ106" s="461"/>
      <c r="DA106" s="461"/>
      <c r="DB106" s="461"/>
      <c r="DC106" s="461"/>
      <c r="DD106" s="461"/>
      <c r="DE106" s="461"/>
      <c r="DF106" s="461"/>
      <c r="DG106" s="461"/>
      <c r="DH106" s="461"/>
      <c r="DI106" s="461"/>
      <c r="DJ106" s="461"/>
      <c r="DK106" s="461"/>
      <c r="DL106" s="461"/>
      <c r="DM106" s="461"/>
      <c r="DN106" s="462"/>
    </row>
    <row r="107" spans="2:118" s="16" customFormat="1" ht="6" customHeight="1">
      <c r="B107" s="445"/>
      <c r="C107" s="446"/>
      <c r="D107" s="446"/>
      <c r="E107" s="446"/>
      <c r="F107" s="428"/>
      <c r="G107" s="428"/>
      <c r="H107" s="428"/>
      <c r="I107" s="428"/>
      <c r="J107" s="428"/>
      <c r="K107" s="429"/>
      <c r="L107" s="69"/>
      <c r="M107" s="69"/>
      <c r="N107" s="420"/>
      <c r="O107" s="420"/>
      <c r="P107" s="420"/>
      <c r="Q107" s="420"/>
      <c r="R107" s="420"/>
      <c r="S107" s="420"/>
      <c r="T107" s="420"/>
      <c r="U107" s="420"/>
      <c r="V107" s="420"/>
      <c r="W107" s="420"/>
      <c r="X107" s="420"/>
      <c r="Y107" s="420"/>
      <c r="Z107" s="420"/>
      <c r="AA107" s="420"/>
      <c r="AB107" s="420"/>
      <c r="AC107" s="420"/>
      <c r="AD107" s="420"/>
      <c r="AE107" s="420"/>
      <c r="AF107" s="420"/>
      <c r="AG107" s="420"/>
      <c r="AH107" s="420"/>
      <c r="AI107" s="420"/>
      <c r="AJ107" s="420"/>
      <c r="AK107" s="74"/>
      <c r="AL107" s="74"/>
      <c r="AM107" s="482"/>
      <c r="AN107" s="480"/>
      <c r="AO107" s="480"/>
      <c r="AP107" s="480"/>
      <c r="AQ107" s="480"/>
      <c r="AR107" s="480"/>
      <c r="AS107" s="480"/>
      <c r="AT107" s="480"/>
      <c r="AU107" s="480"/>
      <c r="AV107" s="480"/>
      <c r="AW107" s="480"/>
      <c r="AX107" s="480"/>
      <c r="AY107" s="480"/>
      <c r="AZ107" s="480"/>
      <c r="BA107" s="480"/>
      <c r="BB107" s="481"/>
      <c r="BC107" s="63"/>
      <c r="BD107" s="63"/>
      <c r="BE107" s="64"/>
      <c r="BF107" s="192">
        <f>IF('参照欄'!AP$8=0,'特技シート'!B11,IF('参照欄'!AP$8=1,'特技シート'!B10,IF('参照欄'!AP$8=2,'特技シート'!B9,IF('参照欄'!AP$8=3,'特技シート'!B8,IF('参照欄'!AP$8=4,'特技シート'!B7,IF('参照欄'!AP$8=5,'特技シート'!B6,'特技シート'!B5))))))</f>
        <v>0</v>
      </c>
      <c r="BG107" s="192"/>
      <c r="BH107" s="192"/>
      <c r="BI107" s="192"/>
      <c r="BJ107" s="192"/>
      <c r="BK107" s="192"/>
      <c r="BL107" s="192"/>
      <c r="BM107" s="192"/>
      <c r="BN107" s="192">
        <f>IF('参照欄'!AP$8=0,'特技シート'!C11,IF('参照欄'!AP$8=1,'特技シート'!C10,IF('参照欄'!AP$8=2,'特技シート'!C9,IF('参照欄'!AP$8=3,'特技シート'!C8,IF('参照欄'!AP$8=4,'特技シート'!C7,IF('参照欄'!AP$8=5,'特技シート'!C6,'特技シート'!C5))))))</f>
        <v>0</v>
      </c>
      <c r="BO107" s="192"/>
      <c r="BP107" s="192">
        <f>IF('参照欄'!AP$8=0,'特技シート'!D11,IF('参照欄'!AP$8=1,'特技シート'!D10,IF('参照欄'!AP$8=2,'特技シート'!D9,IF('参照欄'!AP$8=3,'特技シート'!D8,IF('参照欄'!AP$8=4,'特技シート'!D7,IF('参照欄'!AP$8=5,'特技シート'!D6,'特技シート'!D5))))))</f>
        <v>0</v>
      </c>
      <c r="BQ107" s="192"/>
      <c r="BR107" s="192"/>
      <c r="BS107" s="192"/>
      <c r="BT107" s="152">
        <f>IF('参照欄'!AP$8=0,'特技シート'!E11,IF('参照欄'!AP$8=1,'特技シート'!E10,IF('参照欄'!AP$8=2,'特技シート'!E9,IF('参照欄'!AP$8=3,'特技シート'!E8,IF('参照欄'!AP$8=4,'特技シート'!E7,IF('参照欄'!AP$8=5,'特技シート'!E6,'特技シート'!E5))))))</f>
        <v>0</v>
      </c>
      <c r="BU107" s="150"/>
      <c r="BV107" s="150"/>
      <c r="BW107" s="150"/>
      <c r="BX107" s="150"/>
      <c r="BY107" s="151"/>
      <c r="BZ107" s="192">
        <f>IF('参照欄'!AP$8=0,'特技シート'!F11,IF('参照欄'!AP$8=1,'特技シート'!F10,IF('参照欄'!AP$8=2,'特技シート'!F9,IF('参照欄'!AP$8=3,'特技シート'!F8,IF('参照欄'!AP$8=4,'特技シート'!F7,IF('参照欄'!AP$8=5,'特技シート'!F6,'特技シート'!F5))))))</f>
        <v>0</v>
      </c>
      <c r="CA107" s="192"/>
      <c r="CB107" s="192"/>
      <c r="CC107" s="192"/>
      <c r="CD107" s="192">
        <f>IF('参照欄'!AP$8=0,'特技シート'!G11,IF('参照欄'!AP$8=1,'特技シート'!G10,IF('参照欄'!AP$8=2,'特技シート'!G9,IF('参照欄'!AP$8=3,'特技シート'!G8,IF('参照欄'!AP$8=4,'特技シート'!G7,IF('参照欄'!AP$8=5,'特技シート'!G6,'特技シート'!G5))))))</f>
        <v>0</v>
      </c>
      <c r="CE107" s="192"/>
      <c r="CF107" s="192"/>
      <c r="CG107" s="192">
        <f>IF('参照欄'!AP$8=0,'特技シート'!H11,IF('参照欄'!AP$8=1,'特技シート'!H10,IF('参照欄'!AP$8=2,'特技シート'!H9,IF('参照欄'!AP$8=3,'特技シート'!H8,IF('参照欄'!AP$8=4,'特技シート'!H7,IF('参照欄'!AP$8=5,'特技シート'!H6,'特技シート'!H5))))))</f>
        <v>0</v>
      </c>
      <c r="CH107" s="192"/>
      <c r="CI107" s="192"/>
      <c r="CJ107" s="454">
        <f>IF('参照欄'!AP$8=0,'特技シート'!I11,IF('参照欄'!AP$8=1,'特技シート'!I10,IF('参照欄'!AP$8=2,'特技シート'!I9,IF('参照欄'!AP$8=3,'特技シート'!I8,IF('参照欄'!AP$8=4,'特技シート'!I7,IF('参照欄'!AP$8=5,'特技シート'!I6,'特技シート'!I5))))))</f>
        <v>0</v>
      </c>
      <c r="CK107" s="455"/>
      <c r="CL107" s="455"/>
      <c r="CM107" s="455"/>
      <c r="CN107" s="455"/>
      <c r="CO107" s="455"/>
      <c r="CP107" s="455"/>
      <c r="CQ107" s="455"/>
      <c r="CR107" s="455"/>
      <c r="CS107" s="455"/>
      <c r="CT107" s="455"/>
      <c r="CU107" s="455"/>
      <c r="CV107" s="455"/>
      <c r="CW107" s="455"/>
      <c r="CX107" s="455"/>
      <c r="CY107" s="455"/>
      <c r="CZ107" s="455"/>
      <c r="DA107" s="455"/>
      <c r="DB107" s="455"/>
      <c r="DC107" s="455"/>
      <c r="DD107" s="455"/>
      <c r="DE107" s="455"/>
      <c r="DF107" s="455"/>
      <c r="DG107" s="455"/>
      <c r="DH107" s="455"/>
      <c r="DI107" s="455"/>
      <c r="DJ107" s="455"/>
      <c r="DK107" s="455"/>
      <c r="DL107" s="455"/>
      <c r="DM107" s="455"/>
      <c r="DN107" s="456"/>
    </row>
    <row r="108" spans="2:118" s="16" customFormat="1" ht="6" customHeight="1" thickBot="1">
      <c r="B108" s="445"/>
      <c r="C108" s="446"/>
      <c r="D108" s="446"/>
      <c r="E108" s="446"/>
      <c r="F108" s="428"/>
      <c r="G108" s="428"/>
      <c r="H108" s="428"/>
      <c r="I108" s="428"/>
      <c r="J108" s="428"/>
      <c r="K108" s="429"/>
      <c r="L108" s="69"/>
      <c r="M108" s="69"/>
      <c r="N108" s="432" t="s">
        <v>836</v>
      </c>
      <c r="O108" s="432"/>
      <c r="P108" s="432"/>
      <c r="Q108" s="432"/>
      <c r="R108" s="432"/>
      <c r="S108" s="432"/>
      <c r="T108" s="432"/>
      <c r="U108" s="432"/>
      <c r="V108" s="432"/>
      <c r="W108" s="432"/>
      <c r="X108" s="432"/>
      <c r="Y108" s="432"/>
      <c r="Z108" s="432"/>
      <c r="AA108" s="432"/>
      <c r="AB108" s="432"/>
      <c r="AC108" s="432"/>
      <c r="AD108" s="433" t="s">
        <v>797</v>
      </c>
      <c r="AE108" s="433"/>
      <c r="AF108" s="433"/>
      <c r="AG108" s="433"/>
      <c r="AH108" s="433"/>
      <c r="AI108" s="433"/>
      <c r="AJ108" s="433"/>
      <c r="AK108" s="74"/>
      <c r="AL108" s="74"/>
      <c r="AM108" s="482" t="str">
        <f>'基本シート'!AG8</f>
        <v>予備弾倉×３</v>
      </c>
      <c r="AN108" s="480"/>
      <c r="AO108" s="480"/>
      <c r="AP108" s="480"/>
      <c r="AQ108" s="480"/>
      <c r="AR108" s="480"/>
      <c r="AS108" s="480"/>
      <c r="AT108" s="480"/>
      <c r="AU108" s="480"/>
      <c r="AV108" s="480"/>
      <c r="AW108" s="480"/>
      <c r="AX108" s="480"/>
      <c r="AY108" s="480"/>
      <c r="AZ108" s="480"/>
      <c r="BA108" s="480"/>
      <c r="BB108" s="481"/>
      <c r="BC108" s="63"/>
      <c r="BD108" s="63"/>
      <c r="BE108" s="64"/>
      <c r="BF108" s="192"/>
      <c r="BG108" s="192"/>
      <c r="BH108" s="192"/>
      <c r="BI108" s="192"/>
      <c r="BJ108" s="192"/>
      <c r="BK108" s="192"/>
      <c r="BL108" s="192"/>
      <c r="BM108" s="192"/>
      <c r="BN108" s="192"/>
      <c r="BO108" s="192"/>
      <c r="BP108" s="192"/>
      <c r="BQ108" s="192"/>
      <c r="BR108" s="192"/>
      <c r="BS108" s="192"/>
      <c r="BT108" s="148"/>
      <c r="BU108" s="149"/>
      <c r="BV108" s="149"/>
      <c r="BW108" s="149"/>
      <c r="BX108" s="149"/>
      <c r="BY108" s="146"/>
      <c r="BZ108" s="192"/>
      <c r="CA108" s="192"/>
      <c r="CB108" s="192"/>
      <c r="CC108" s="192"/>
      <c r="CD108" s="192"/>
      <c r="CE108" s="192"/>
      <c r="CF108" s="192"/>
      <c r="CG108" s="192"/>
      <c r="CH108" s="192"/>
      <c r="CI108" s="192"/>
      <c r="CJ108" s="457"/>
      <c r="CK108" s="458"/>
      <c r="CL108" s="458"/>
      <c r="CM108" s="458"/>
      <c r="CN108" s="458"/>
      <c r="CO108" s="458"/>
      <c r="CP108" s="458"/>
      <c r="CQ108" s="458"/>
      <c r="CR108" s="458"/>
      <c r="CS108" s="458"/>
      <c r="CT108" s="458"/>
      <c r="CU108" s="458"/>
      <c r="CV108" s="458"/>
      <c r="CW108" s="458"/>
      <c r="CX108" s="458"/>
      <c r="CY108" s="458"/>
      <c r="CZ108" s="458"/>
      <c r="DA108" s="458"/>
      <c r="DB108" s="458"/>
      <c r="DC108" s="458"/>
      <c r="DD108" s="458"/>
      <c r="DE108" s="458"/>
      <c r="DF108" s="458"/>
      <c r="DG108" s="458"/>
      <c r="DH108" s="458"/>
      <c r="DI108" s="458"/>
      <c r="DJ108" s="458"/>
      <c r="DK108" s="458"/>
      <c r="DL108" s="458"/>
      <c r="DM108" s="458"/>
      <c r="DN108" s="459"/>
    </row>
    <row r="109" spans="2:118" s="16" customFormat="1" ht="6" customHeight="1">
      <c r="B109" s="445"/>
      <c r="C109" s="446"/>
      <c r="D109" s="446"/>
      <c r="E109" s="446"/>
      <c r="F109" s="428"/>
      <c r="G109" s="428"/>
      <c r="H109" s="428"/>
      <c r="I109" s="428"/>
      <c r="J109" s="428"/>
      <c r="K109" s="429"/>
      <c r="L109" s="76"/>
      <c r="M109" s="77"/>
      <c r="N109" s="432"/>
      <c r="O109" s="432"/>
      <c r="P109" s="432"/>
      <c r="Q109" s="432"/>
      <c r="R109" s="432"/>
      <c r="S109" s="432"/>
      <c r="T109" s="432"/>
      <c r="U109" s="432"/>
      <c r="V109" s="432"/>
      <c r="W109" s="432"/>
      <c r="X109" s="432"/>
      <c r="Y109" s="432"/>
      <c r="Z109" s="432"/>
      <c r="AA109" s="432"/>
      <c r="AB109" s="432"/>
      <c r="AC109" s="432"/>
      <c r="AD109" s="433"/>
      <c r="AE109" s="433"/>
      <c r="AF109" s="433"/>
      <c r="AG109" s="433"/>
      <c r="AH109" s="433"/>
      <c r="AI109" s="433"/>
      <c r="AJ109" s="433"/>
      <c r="AK109" s="74"/>
      <c r="AL109" s="74"/>
      <c r="AM109" s="482"/>
      <c r="AN109" s="480"/>
      <c r="AO109" s="480"/>
      <c r="AP109" s="480"/>
      <c r="AQ109" s="480"/>
      <c r="AR109" s="480"/>
      <c r="AS109" s="480"/>
      <c r="AT109" s="480"/>
      <c r="AU109" s="480"/>
      <c r="AV109" s="480"/>
      <c r="AW109" s="480"/>
      <c r="AX109" s="480"/>
      <c r="AY109" s="480"/>
      <c r="AZ109" s="480"/>
      <c r="BA109" s="480"/>
      <c r="BB109" s="481"/>
      <c r="BC109" s="63"/>
      <c r="BD109" s="63"/>
      <c r="BE109" s="64"/>
      <c r="BF109" s="192"/>
      <c r="BG109" s="192"/>
      <c r="BH109" s="192"/>
      <c r="BI109" s="192"/>
      <c r="BJ109" s="192"/>
      <c r="BK109" s="192"/>
      <c r="BL109" s="192"/>
      <c r="BM109" s="192"/>
      <c r="BN109" s="192"/>
      <c r="BO109" s="192"/>
      <c r="BP109" s="192"/>
      <c r="BQ109" s="192"/>
      <c r="BR109" s="192"/>
      <c r="BS109" s="192"/>
      <c r="BT109" s="147"/>
      <c r="BU109" s="188"/>
      <c r="BV109" s="188"/>
      <c r="BW109" s="188"/>
      <c r="BX109" s="188"/>
      <c r="BY109" s="189"/>
      <c r="BZ109" s="192"/>
      <c r="CA109" s="192"/>
      <c r="CB109" s="192"/>
      <c r="CC109" s="192"/>
      <c r="CD109" s="192"/>
      <c r="CE109" s="192"/>
      <c r="CF109" s="192"/>
      <c r="CG109" s="192"/>
      <c r="CH109" s="192"/>
      <c r="CI109" s="192"/>
      <c r="CJ109" s="460"/>
      <c r="CK109" s="461"/>
      <c r="CL109" s="461"/>
      <c r="CM109" s="461"/>
      <c r="CN109" s="461"/>
      <c r="CO109" s="461"/>
      <c r="CP109" s="461"/>
      <c r="CQ109" s="461"/>
      <c r="CR109" s="461"/>
      <c r="CS109" s="461"/>
      <c r="CT109" s="461"/>
      <c r="CU109" s="461"/>
      <c r="CV109" s="461"/>
      <c r="CW109" s="461"/>
      <c r="CX109" s="461"/>
      <c r="CY109" s="461"/>
      <c r="CZ109" s="461"/>
      <c r="DA109" s="461"/>
      <c r="DB109" s="461"/>
      <c r="DC109" s="461"/>
      <c r="DD109" s="461"/>
      <c r="DE109" s="461"/>
      <c r="DF109" s="461"/>
      <c r="DG109" s="461"/>
      <c r="DH109" s="461"/>
      <c r="DI109" s="461"/>
      <c r="DJ109" s="461"/>
      <c r="DK109" s="461"/>
      <c r="DL109" s="461"/>
      <c r="DM109" s="461"/>
      <c r="DN109" s="462"/>
    </row>
    <row r="110" spans="2:118" s="16" customFormat="1" ht="6" customHeight="1">
      <c r="B110" s="466"/>
      <c r="C110" s="467"/>
      <c r="D110" s="467"/>
      <c r="E110" s="467"/>
      <c r="F110" s="430"/>
      <c r="G110" s="430"/>
      <c r="H110" s="430"/>
      <c r="I110" s="430"/>
      <c r="J110" s="430"/>
      <c r="K110" s="431"/>
      <c r="L110" s="78"/>
      <c r="M110" s="79"/>
      <c r="N110" s="432"/>
      <c r="O110" s="432"/>
      <c r="P110" s="432"/>
      <c r="Q110" s="432"/>
      <c r="R110" s="432"/>
      <c r="S110" s="432"/>
      <c r="T110" s="432"/>
      <c r="U110" s="432"/>
      <c r="V110" s="432"/>
      <c r="W110" s="432"/>
      <c r="X110" s="432"/>
      <c r="Y110" s="432"/>
      <c r="Z110" s="432"/>
      <c r="AA110" s="432"/>
      <c r="AB110" s="432"/>
      <c r="AC110" s="432"/>
      <c r="AD110" s="433"/>
      <c r="AE110" s="433"/>
      <c r="AF110" s="433"/>
      <c r="AG110" s="433"/>
      <c r="AH110" s="433"/>
      <c r="AI110" s="433"/>
      <c r="AJ110" s="433"/>
      <c r="AK110" s="74"/>
      <c r="AL110" s="74"/>
      <c r="AM110" s="482"/>
      <c r="AN110" s="480"/>
      <c r="AO110" s="480"/>
      <c r="AP110" s="480"/>
      <c r="AQ110" s="480"/>
      <c r="AR110" s="480"/>
      <c r="AS110" s="480"/>
      <c r="AT110" s="480"/>
      <c r="AU110" s="480"/>
      <c r="AV110" s="480"/>
      <c r="AW110" s="480"/>
      <c r="AX110" s="480"/>
      <c r="AY110" s="480"/>
      <c r="AZ110" s="480"/>
      <c r="BA110" s="480"/>
      <c r="BB110" s="481"/>
      <c r="BC110" s="63"/>
      <c r="BD110" s="63"/>
      <c r="BE110" s="64"/>
      <c r="BF110" s="192">
        <f>IF('参照欄'!AP$8=0,'特技シート'!B12,IF('参照欄'!AP$8=1,'特技シート'!B11,IF('参照欄'!AP$8=2,'特技シート'!B10,IF('参照欄'!AP$8=3,'特技シート'!B9,IF('参照欄'!AP$8=4,'特技シート'!B8,IF('参照欄'!AP$8=5,'特技シート'!B7,'特技シート'!B6))))))</f>
        <v>0</v>
      </c>
      <c r="BG110" s="192"/>
      <c r="BH110" s="192"/>
      <c r="BI110" s="192"/>
      <c r="BJ110" s="192"/>
      <c r="BK110" s="192"/>
      <c r="BL110" s="192"/>
      <c r="BM110" s="192"/>
      <c r="BN110" s="192">
        <f>IF('参照欄'!AP$8=0,'特技シート'!C12,IF('参照欄'!AP$8=1,'特技シート'!C11,IF('参照欄'!AP$8=2,'特技シート'!C10,IF('参照欄'!AP$8=3,'特技シート'!C9,IF('参照欄'!AP$8=4,'特技シート'!C8,IF('参照欄'!AP$8=5,'特技シート'!C7,'特技シート'!C6))))))</f>
        <v>0</v>
      </c>
      <c r="BO110" s="192"/>
      <c r="BP110" s="192">
        <f>IF('参照欄'!AP$8=0,'特技シート'!D12,IF('参照欄'!AP$8=1,'特技シート'!D11,IF('参照欄'!AP$8=2,'特技シート'!D10,IF('参照欄'!AP$8=3,'特技シート'!D9,IF('参照欄'!AP$8=4,'特技シート'!D8,IF('参照欄'!AP$8=5,'特技シート'!D7,'特技シート'!D6))))))</f>
        <v>0</v>
      </c>
      <c r="BQ110" s="192"/>
      <c r="BR110" s="192"/>
      <c r="BS110" s="192"/>
      <c r="BT110" s="152">
        <f>IF('参照欄'!AP$8=0,'特技シート'!E12,IF('参照欄'!AP$8=1,'特技シート'!E11,IF('参照欄'!AP$8=2,'特技シート'!E10,IF('参照欄'!AP$8=3,'特技シート'!E9,IF('参照欄'!AP$8=4,'特技シート'!E8,IF('参照欄'!AP$8=5,'特技シート'!E7,'特技シート'!E6))))))</f>
        <v>0</v>
      </c>
      <c r="BU110" s="150"/>
      <c r="BV110" s="150"/>
      <c r="BW110" s="150"/>
      <c r="BX110" s="150"/>
      <c r="BY110" s="151"/>
      <c r="BZ110" s="192">
        <f>IF('参照欄'!AP$8=0,'特技シート'!F12,IF('参照欄'!AP$8=1,'特技シート'!F11,IF('参照欄'!AP$8=2,'特技シート'!F10,IF('参照欄'!AP$8=3,'特技シート'!F9,IF('参照欄'!AP$8=4,'特技シート'!F8,IF('参照欄'!AP$8=5,'特技シート'!F7,'特技シート'!F6))))))</f>
        <v>0</v>
      </c>
      <c r="CA110" s="192"/>
      <c r="CB110" s="192"/>
      <c r="CC110" s="192"/>
      <c r="CD110" s="192">
        <f>IF('参照欄'!AP$8=0,'特技シート'!G12,IF('参照欄'!AP$8=1,'特技シート'!G11,IF('参照欄'!AP$8=2,'特技シート'!G10,IF('参照欄'!AP$8=3,'特技シート'!G9,IF('参照欄'!AP$8=4,'特技シート'!G8,IF('参照欄'!AP$8=5,'特技シート'!G7,'特技シート'!G6))))))</f>
        <v>0</v>
      </c>
      <c r="CE110" s="192"/>
      <c r="CF110" s="192"/>
      <c r="CG110" s="192">
        <f>IF('参照欄'!AP$8=0,'特技シート'!H12,IF('参照欄'!AP$8=1,'特技シート'!H11,IF('参照欄'!AP$8=2,'特技シート'!H10,IF('参照欄'!AP$8=3,'特技シート'!H9,IF('参照欄'!AP$8=4,'特技シート'!H8,IF('参照欄'!AP$8=5,'特技シート'!H7,'特技シート'!H6))))))</f>
        <v>0</v>
      </c>
      <c r="CH110" s="192"/>
      <c r="CI110" s="192"/>
      <c r="CJ110" s="454">
        <f>IF('参照欄'!AP$8=0,'特技シート'!I12,IF('参照欄'!AP$8=1,'特技シート'!I11,IF('参照欄'!AP$8=2,'特技シート'!I10,IF('参照欄'!AP$8=3,'特技シート'!I9,IF('参照欄'!AP$8=4,'特技シート'!I8,IF('参照欄'!AP$8=5,'特技シート'!I7,'特技シート'!I6))))))</f>
        <v>0</v>
      </c>
      <c r="CK110" s="455"/>
      <c r="CL110" s="455"/>
      <c r="CM110" s="455"/>
      <c r="CN110" s="455"/>
      <c r="CO110" s="455"/>
      <c r="CP110" s="455"/>
      <c r="CQ110" s="455"/>
      <c r="CR110" s="455"/>
      <c r="CS110" s="455"/>
      <c r="CT110" s="455"/>
      <c r="CU110" s="455"/>
      <c r="CV110" s="455"/>
      <c r="CW110" s="455"/>
      <c r="CX110" s="455"/>
      <c r="CY110" s="455"/>
      <c r="CZ110" s="455"/>
      <c r="DA110" s="455"/>
      <c r="DB110" s="455"/>
      <c r="DC110" s="455"/>
      <c r="DD110" s="455"/>
      <c r="DE110" s="455"/>
      <c r="DF110" s="455"/>
      <c r="DG110" s="455"/>
      <c r="DH110" s="455"/>
      <c r="DI110" s="455"/>
      <c r="DJ110" s="455"/>
      <c r="DK110" s="455"/>
      <c r="DL110" s="455"/>
      <c r="DM110" s="455"/>
      <c r="DN110" s="456"/>
    </row>
    <row r="111" spans="2:118" s="16" customFormat="1" ht="6" customHeight="1">
      <c r="B111" s="63"/>
      <c r="C111" s="63"/>
      <c r="D111" s="63"/>
      <c r="E111" s="63"/>
      <c r="F111" s="63"/>
      <c r="G111" s="63"/>
      <c r="H111" s="63"/>
      <c r="I111" s="63"/>
      <c r="J111" s="63"/>
      <c r="K111" s="63"/>
      <c r="L111" s="80"/>
      <c r="M111" s="80"/>
      <c r="N111" s="432" t="s">
        <v>874</v>
      </c>
      <c r="O111" s="432"/>
      <c r="P111" s="432"/>
      <c r="Q111" s="432"/>
      <c r="R111" s="432"/>
      <c r="S111" s="432"/>
      <c r="T111" s="432"/>
      <c r="U111" s="432"/>
      <c r="V111" s="432"/>
      <c r="W111" s="432"/>
      <c r="X111" s="432"/>
      <c r="Y111" s="432"/>
      <c r="Z111" s="432"/>
      <c r="AA111" s="432"/>
      <c r="AB111" s="432"/>
      <c r="AC111" s="432"/>
      <c r="AD111" s="433" t="s">
        <v>796</v>
      </c>
      <c r="AE111" s="433"/>
      <c r="AF111" s="433"/>
      <c r="AG111" s="433"/>
      <c r="AH111" s="433"/>
      <c r="AI111" s="433"/>
      <c r="AJ111" s="433"/>
      <c r="AK111" s="74"/>
      <c r="AL111" s="74"/>
      <c r="AM111" s="482" t="str">
        <f>'基本シート'!AG9</f>
        <v>エネルギーパック</v>
      </c>
      <c r="AN111" s="480"/>
      <c r="AO111" s="480"/>
      <c r="AP111" s="480"/>
      <c r="AQ111" s="480"/>
      <c r="AR111" s="480"/>
      <c r="AS111" s="480"/>
      <c r="AT111" s="480"/>
      <c r="AU111" s="480"/>
      <c r="AV111" s="480"/>
      <c r="AW111" s="480"/>
      <c r="AX111" s="480"/>
      <c r="AY111" s="480"/>
      <c r="AZ111" s="480"/>
      <c r="BA111" s="480"/>
      <c r="BB111" s="481"/>
      <c r="BC111" s="63"/>
      <c r="BD111" s="63"/>
      <c r="BE111" s="64"/>
      <c r="BF111" s="192"/>
      <c r="BG111" s="192"/>
      <c r="BH111" s="192"/>
      <c r="BI111" s="192"/>
      <c r="BJ111" s="192"/>
      <c r="BK111" s="192"/>
      <c r="BL111" s="192"/>
      <c r="BM111" s="192"/>
      <c r="BN111" s="192"/>
      <c r="BO111" s="192"/>
      <c r="BP111" s="192"/>
      <c r="BQ111" s="192"/>
      <c r="BR111" s="192"/>
      <c r="BS111" s="192"/>
      <c r="BT111" s="148"/>
      <c r="BU111" s="149"/>
      <c r="BV111" s="149"/>
      <c r="BW111" s="149"/>
      <c r="BX111" s="149"/>
      <c r="BY111" s="146"/>
      <c r="BZ111" s="192"/>
      <c r="CA111" s="192"/>
      <c r="CB111" s="192"/>
      <c r="CC111" s="192"/>
      <c r="CD111" s="192"/>
      <c r="CE111" s="192"/>
      <c r="CF111" s="192"/>
      <c r="CG111" s="192"/>
      <c r="CH111" s="192"/>
      <c r="CI111" s="192"/>
      <c r="CJ111" s="457"/>
      <c r="CK111" s="458"/>
      <c r="CL111" s="458"/>
      <c r="CM111" s="458"/>
      <c r="CN111" s="458"/>
      <c r="CO111" s="458"/>
      <c r="CP111" s="458"/>
      <c r="CQ111" s="458"/>
      <c r="CR111" s="458"/>
      <c r="CS111" s="458"/>
      <c r="CT111" s="458"/>
      <c r="CU111" s="458"/>
      <c r="CV111" s="458"/>
      <c r="CW111" s="458"/>
      <c r="CX111" s="458"/>
      <c r="CY111" s="458"/>
      <c r="CZ111" s="458"/>
      <c r="DA111" s="458"/>
      <c r="DB111" s="458"/>
      <c r="DC111" s="458"/>
      <c r="DD111" s="458"/>
      <c r="DE111" s="458"/>
      <c r="DF111" s="458"/>
      <c r="DG111" s="458"/>
      <c r="DH111" s="458"/>
      <c r="DI111" s="458"/>
      <c r="DJ111" s="458"/>
      <c r="DK111" s="458"/>
      <c r="DL111" s="458"/>
      <c r="DM111" s="458"/>
      <c r="DN111" s="459"/>
    </row>
    <row r="112" spans="2:118" s="16" customFormat="1" ht="6" customHeight="1">
      <c r="B112" s="67"/>
      <c r="C112" s="67"/>
      <c r="D112" s="67"/>
      <c r="E112" s="75"/>
      <c r="F112" s="75"/>
      <c r="G112" s="75"/>
      <c r="H112" s="69"/>
      <c r="I112" s="69"/>
      <c r="J112" s="69"/>
      <c r="K112" s="69"/>
      <c r="L112" s="69"/>
      <c r="M112" s="69"/>
      <c r="N112" s="432"/>
      <c r="O112" s="432"/>
      <c r="P112" s="432"/>
      <c r="Q112" s="432"/>
      <c r="R112" s="432"/>
      <c r="S112" s="432"/>
      <c r="T112" s="432"/>
      <c r="U112" s="432"/>
      <c r="V112" s="432"/>
      <c r="W112" s="432"/>
      <c r="X112" s="432"/>
      <c r="Y112" s="432"/>
      <c r="Z112" s="432"/>
      <c r="AA112" s="432"/>
      <c r="AB112" s="432"/>
      <c r="AC112" s="432"/>
      <c r="AD112" s="433"/>
      <c r="AE112" s="433"/>
      <c r="AF112" s="433"/>
      <c r="AG112" s="433"/>
      <c r="AH112" s="433"/>
      <c r="AI112" s="433"/>
      <c r="AJ112" s="433"/>
      <c r="AK112" s="74"/>
      <c r="AL112" s="74"/>
      <c r="AM112" s="482"/>
      <c r="AN112" s="480"/>
      <c r="AO112" s="480"/>
      <c r="AP112" s="480"/>
      <c r="AQ112" s="480"/>
      <c r="AR112" s="480"/>
      <c r="AS112" s="480"/>
      <c r="AT112" s="480"/>
      <c r="AU112" s="480"/>
      <c r="AV112" s="480"/>
      <c r="AW112" s="480"/>
      <c r="AX112" s="480"/>
      <c r="AY112" s="480"/>
      <c r="AZ112" s="480"/>
      <c r="BA112" s="480"/>
      <c r="BB112" s="481"/>
      <c r="BC112" s="63"/>
      <c r="BD112" s="63"/>
      <c r="BE112" s="64"/>
      <c r="BF112" s="192"/>
      <c r="BG112" s="192"/>
      <c r="BH112" s="192"/>
      <c r="BI112" s="192"/>
      <c r="BJ112" s="192"/>
      <c r="BK112" s="192"/>
      <c r="BL112" s="192"/>
      <c r="BM112" s="192"/>
      <c r="BN112" s="192"/>
      <c r="BO112" s="192"/>
      <c r="BP112" s="192"/>
      <c r="BQ112" s="192"/>
      <c r="BR112" s="192"/>
      <c r="BS112" s="192"/>
      <c r="BT112" s="147"/>
      <c r="BU112" s="188"/>
      <c r="BV112" s="188"/>
      <c r="BW112" s="188"/>
      <c r="BX112" s="188"/>
      <c r="BY112" s="189"/>
      <c r="BZ112" s="192"/>
      <c r="CA112" s="192"/>
      <c r="CB112" s="192"/>
      <c r="CC112" s="192"/>
      <c r="CD112" s="192"/>
      <c r="CE112" s="192"/>
      <c r="CF112" s="192"/>
      <c r="CG112" s="192"/>
      <c r="CH112" s="192"/>
      <c r="CI112" s="192"/>
      <c r="CJ112" s="460"/>
      <c r="CK112" s="461"/>
      <c r="CL112" s="461"/>
      <c r="CM112" s="461"/>
      <c r="CN112" s="461"/>
      <c r="CO112" s="461"/>
      <c r="CP112" s="461"/>
      <c r="CQ112" s="461"/>
      <c r="CR112" s="461"/>
      <c r="CS112" s="461"/>
      <c r="CT112" s="461"/>
      <c r="CU112" s="461"/>
      <c r="CV112" s="461"/>
      <c r="CW112" s="461"/>
      <c r="CX112" s="461"/>
      <c r="CY112" s="461"/>
      <c r="CZ112" s="461"/>
      <c r="DA112" s="461"/>
      <c r="DB112" s="461"/>
      <c r="DC112" s="461"/>
      <c r="DD112" s="461"/>
      <c r="DE112" s="461"/>
      <c r="DF112" s="461"/>
      <c r="DG112" s="461"/>
      <c r="DH112" s="461"/>
      <c r="DI112" s="461"/>
      <c r="DJ112" s="461"/>
      <c r="DK112" s="461"/>
      <c r="DL112" s="461"/>
      <c r="DM112" s="461"/>
      <c r="DN112" s="462"/>
    </row>
    <row r="113" spans="2:118" s="16" customFormat="1" ht="6" customHeight="1">
      <c r="B113" s="67"/>
      <c r="C113" s="67"/>
      <c r="D113" s="67"/>
      <c r="E113" s="75"/>
      <c r="F113" s="75"/>
      <c r="G113" s="75"/>
      <c r="H113" s="69"/>
      <c r="I113" s="69"/>
      <c r="J113" s="69"/>
      <c r="K113" s="69"/>
      <c r="L113" s="69"/>
      <c r="M113" s="69"/>
      <c r="N113" s="432"/>
      <c r="O113" s="432"/>
      <c r="P113" s="432"/>
      <c r="Q113" s="432"/>
      <c r="R113" s="432"/>
      <c r="S113" s="432"/>
      <c r="T113" s="432"/>
      <c r="U113" s="432"/>
      <c r="V113" s="432"/>
      <c r="W113" s="432"/>
      <c r="X113" s="432"/>
      <c r="Y113" s="432"/>
      <c r="Z113" s="432"/>
      <c r="AA113" s="432"/>
      <c r="AB113" s="432"/>
      <c r="AC113" s="432"/>
      <c r="AD113" s="433"/>
      <c r="AE113" s="433"/>
      <c r="AF113" s="433"/>
      <c r="AG113" s="433"/>
      <c r="AH113" s="433"/>
      <c r="AI113" s="433"/>
      <c r="AJ113" s="433"/>
      <c r="AK113" s="74"/>
      <c r="AL113" s="74"/>
      <c r="AM113" s="482"/>
      <c r="AN113" s="480"/>
      <c r="AO113" s="480"/>
      <c r="AP113" s="480"/>
      <c r="AQ113" s="480"/>
      <c r="AR113" s="480"/>
      <c r="AS113" s="480"/>
      <c r="AT113" s="480"/>
      <c r="AU113" s="480"/>
      <c r="AV113" s="480"/>
      <c r="AW113" s="480"/>
      <c r="AX113" s="480"/>
      <c r="AY113" s="480"/>
      <c r="AZ113" s="480"/>
      <c r="BA113" s="480"/>
      <c r="BB113" s="481"/>
      <c r="BC113" s="63"/>
      <c r="BD113" s="63"/>
      <c r="BE113" s="64"/>
      <c r="BF113" s="192">
        <f>IF('参照欄'!AP$8=0,'特技シート'!B13,IF('参照欄'!AP$8=1,'特技シート'!B12,IF('参照欄'!AP$8=2,'特技シート'!B11,IF('参照欄'!AP$8=3,'特技シート'!B10,IF('参照欄'!AP$8=4,'特技シート'!B9,IF('参照欄'!AP$8=5,'特技シート'!B8,'特技シート'!B7))))))</f>
        <v>0</v>
      </c>
      <c r="BG113" s="192"/>
      <c r="BH113" s="192"/>
      <c r="BI113" s="192"/>
      <c r="BJ113" s="192"/>
      <c r="BK113" s="192"/>
      <c r="BL113" s="192"/>
      <c r="BM113" s="192"/>
      <c r="BN113" s="192">
        <f>IF('参照欄'!AP$8=0,'特技シート'!C13,IF('参照欄'!AP$8=1,'特技シート'!C12,IF('参照欄'!AP$8=2,'特技シート'!C11,IF('参照欄'!AP$8=3,'特技シート'!C10,IF('参照欄'!AP$8=4,'特技シート'!C9,IF('参照欄'!AP$8=5,'特技シート'!C8,'特技シート'!C7))))))</f>
        <v>0</v>
      </c>
      <c r="BO113" s="192"/>
      <c r="BP113" s="192">
        <f>IF('参照欄'!AP$8=0,'特技シート'!D13,IF('参照欄'!AP$8=1,'特技シート'!D12,IF('参照欄'!AP$8=2,'特技シート'!D11,IF('参照欄'!AP$8=3,'特技シート'!D10,IF('参照欄'!AP$8=4,'特技シート'!D9,IF('参照欄'!AP$8=5,'特技シート'!D8,'特技シート'!D7))))))</f>
        <v>0</v>
      </c>
      <c r="BQ113" s="192"/>
      <c r="BR113" s="192"/>
      <c r="BS113" s="192"/>
      <c r="BT113" s="152">
        <f>IF('参照欄'!AP$8=0,'特技シート'!E13,IF('参照欄'!AP$8=1,'特技シート'!E12,IF('参照欄'!AP$8=2,'特技シート'!E11,IF('参照欄'!AP$8=3,'特技シート'!E10,IF('参照欄'!AP$8=4,'特技シート'!E9,IF('参照欄'!AP$8=5,'特技シート'!E8,'特技シート'!E7))))))</f>
        <v>0</v>
      </c>
      <c r="BU113" s="150"/>
      <c r="BV113" s="150"/>
      <c r="BW113" s="150"/>
      <c r="BX113" s="150"/>
      <c r="BY113" s="151"/>
      <c r="BZ113" s="192">
        <f>IF('参照欄'!AP$8=0,'特技シート'!F13,IF('参照欄'!AP$8=1,'特技シート'!F12,IF('参照欄'!AP$8=2,'特技シート'!F11,IF('参照欄'!AP$8=3,'特技シート'!F10,IF('参照欄'!AP$8=4,'特技シート'!F9,IF('参照欄'!AP$8=5,'特技シート'!F8,'特技シート'!F7))))))</f>
        <v>0</v>
      </c>
      <c r="CA113" s="192"/>
      <c r="CB113" s="192"/>
      <c r="CC113" s="192"/>
      <c r="CD113" s="192">
        <f>IF('参照欄'!AP$8=0,'特技シート'!G13,IF('参照欄'!AP$8=1,'特技シート'!G12,IF('参照欄'!AP$8=2,'特技シート'!G11,IF('参照欄'!AP$8=3,'特技シート'!G10,IF('参照欄'!AP$8=4,'特技シート'!G9,IF('参照欄'!AP$8=5,'特技シート'!G8,'特技シート'!G7))))))</f>
        <v>0</v>
      </c>
      <c r="CE113" s="192"/>
      <c r="CF113" s="192"/>
      <c r="CG113" s="192">
        <f>IF('参照欄'!AP$8=0,'特技シート'!H13,IF('参照欄'!AP$8=1,'特技シート'!H12,IF('参照欄'!AP$8=2,'特技シート'!H11,IF('参照欄'!AP$8=3,'特技シート'!H10,IF('参照欄'!AP$8=4,'特技シート'!H9,IF('参照欄'!AP$8=5,'特技シート'!H8,'特技シート'!H7))))))</f>
        <v>0</v>
      </c>
      <c r="CH113" s="192"/>
      <c r="CI113" s="192"/>
      <c r="CJ113" s="454">
        <f>IF('参照欄'!AP$8=0,'特技シート'!I13,IF('参照欄'!AP$8=1,'特技シート'!I12,IF('参照欄'!AP$8=2,'特技シート'!I11,IF('参照欄'!AP$8=3,'特技シート'!I10,IF('参照欄'!AP$8=4,'特技シート'!I9,IF('参照欄'!AP$8=5,'特技シート'!I8,'特技シート'!I7))))))</f>
        <v>0</v>
      </c>
      <c r="CK113" s="455"/>
      <c r="CL113" s="455"/>
      <c r="CM113" s="455"/>
      <c r="CN113" s="455"/>
      <c r="CO113" s="455"/>
      <c r="CP113" s="455"/>
      <c r="CQ113" s="455"/>
      <c r="CR113" s="455"/>
      <c r="CS113" s="455"/>
      <c r="CT113" s="455"/>
      <c r="CU113" s="455"/>
      <c r="CV113" s="455"/>
      <c r="CW113" s="455"/>
      <c r="CX113" s="455"/>
      <c r="CY113" s="455"/>
      <c r="CZ113" s="455"/>
      <c r="DA113" s="455"/>
      <c r="DB113" s="455"/>
      <c r="DC113" s="455"/>
      <c r="DD113" s="455"/>
      <c r="DE113" s="455"/>
      <c r="DF113" s="455"/>
      <c r="DG113" s="455"/>
      <c r="DH113" s="455"/>
      <c r="DI113" s="455"/>
      <c r="DJ113" s="455"/>
      <c r="DK113" s="455"/>
      <c r="DL113" s="455"/>
      <c r="DM113" s="455"/>
      <c r="DN113" s="456"/>
    </row>
    <row r="114" spans="2:118" s="16" customFormat="1" ht="6" customHeight="1">
      <c r="B114" s="67"/>
      <c r="C114" s="67"/>
      <c r="D114" s="67"/>
      <c r="E114" s="69"/>
      <c r="F114" s="69"/>
      <c r="G114" s="69"/>
      <c r="H114" s="69"/>
      <c r="I114" s="69"/>
      <c r="J114" s="69"/>
      <c r="K114" s="69"/>
      <c r="L114" s="69"/>
      <c r="M114" s="69"/>
      <c r="N114" s="81"/>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482" t="str">
        <f>'基本シート'!AG10</f>
        <v>エキストラ</v>
      </c>
      <c r="AN114" s="480"/>
      <c r="AO114" s="480"/>
      <c r="AP114" s="480"/>
      <c r="AQ114" s="480"/>
      <c r="AR114" s="480"/>
      <c r="AS114" s="480"/>
      <c r="AT114" s="480"/>
      <c r="AU114" s="480"/>
      <c r="AV114" s="480"/>
      <c r="AW114" s="480"/>
      <c r="AX114" s="480"/>
      <c r="AY114" s="480"/>
      <c r="AZ114" s="480"/>
      <c r="BA114" s="480"/>
      <c r="BB114" s="481"/>
      <c r="BC114" s="63"/>
      <c r="BD114" s="63"/>
      <c r="BE114" s="64"/>
      <c r="BF114" s="192"/>
      <c r="BG114" s="192"/>
      <c r="BH114" s="192"/>
      <c r="BI114" s="192"/>
      <c r="BJ114" s="192"/>
      <c r="BK114" s="192"/>
      <c r="BL114" s="192"/>
      <c r="BM114" s="192"/>
      <c r="BN114" s="192"/>
      <c r="BO114" s="192"/>
      <c r="BP114" s="192"/>
      <c r="BQ114" s="192"/>
      <c r="BR114" s="192"/>
      <c r="BS114" s="192"/>
      <c r="BT114" s="148"/>
      <c r="BU114" s="149"/>
      <c r="BV114" s="149"/>
      <c r="BW114" s="149"/>
      <c r="BX114" s="149"/>
      <c r="BY114" s="146"/>
      <c r="BZ114" s="192"/>
      <c r="CA114" s="192"/>
      <c r="CB114" s="192"/>
      <c r="CC114" s="192"/>
      <c r="CD114" s="192"/>
      <c r="CE114" s="192"/>
      <c r="CF114" s="192"/>
      <c r="CG114" s="192"/>
      <c r="CH114" s="192"/>
      <c r="CI114" s="192"/>
      <c r="CJ114" s="457"/>
      <c r="CK114" s="458"/>
      <c r="CL114" s="458"/>
      <c r="CM114" s="458"/>
      <c r="CN114" s="458"/>
      <c r="CO114" s="458"/>
      <c r="CP114" s="458"/>
      <c r="CQ114" s="458"/>
      <c r="CR114" s="458"/>
      <c r="CS114" s="458"/>
      <c r="CT114" s="458"/>
      <c r="CU114" s="458"/>
      <c r="CV114" s="458"/>
      <c r="CW114" s="458"/>
      <c r="CX114" s="458"/>
      <c r="CY114" s="458"/>
      <c r="CZ114" s="458"/>
      <c r="DA114" s="458"/>
      <c r="DB114" s="458"/>
      <c r="DC114" s="458"/>
      <c r="DD114" s="458"/>
      <c r="DE114" s="458"/>
      <c r="DF114" s="458"/>
      <c r="DG114" s="458"/>
      <c r="DH114" s="458"/>
      <c r="DI114" s="458"/>
      <c r="DJ114" s="458"/>
      <c r="DK114" s="458"/>
      <c r="DL114" s="458"/>
      <c r="DM114" s="458"/>
      <c r="DN114" s="459"/>
    </row>
    <row r="115" spans="2:118" s="16" customFormat="1" ht="6" customHeight="1">
      <c r="B115" s="443" t="s">
        <v>136</v>
      </c>
      <c r="C115" s="444"/>
      <c r="D115" s="444"/>
      <c r="E115" s="444"/>
      <c r="F115" s="468" t="s">
        <v>863</v>
      </c>
      <c r="G115" s="469"/>
      <c r="H115" s="469"/>
      <c r="I115" s="469"/>
      <c r="J115" s="469"/>
      <c r="K115" s="469"/>
      <c r="L115" s="469"/>
      <c r="M115" s="469"/>
      <c r="N115" s="469"/>
      <c r="O115" s="469"/>
      <c r="P115" s="469"/>
      <c r="Q115" s="469"/>
      <c r="R115" s="469"/>
      <c r="S115" s="469"/>
      <c r="T115" s="469"/>
      <c r="U115" s="469"/>
      <c r="V115" s="469"/>
      <c r="W115" s="469"/>
      <c r="X115" s="469"/>
      <c r="Y115" s="469"/>
      <c r="Z115" s="469"/>
      <c r="AA115" s="469"/>
      <c r="AB115" s="469"/>
      <c r="AC115" s="469"/>
      <c r="AD115" s="469"/>
      <c r="AE115" s="469"/>
      <c r="AF115" s="470"/>
      <c r="AG115" s="74"/>
      <c r="AH115" s="74"/>
      <c r="AI115" s="74"/>
      <c r="AJ115" s="74"/>
      <c r="AK115" s="74"/>
      <c r="AL115" s="74"/>
      <c r="AM115" s="482"/>
      <c r="AN115" s="480"/>
      <c r="AO115" s="480"/>
      <c r="AP115" s="480"/>
      <c r="AQ115" s="480"/>
      <c r="AR115" s="480"/>
      <c r="AS115" s="480"/>
      <c r="AT115" s="480"/>
      <c r="AU115" s="480"/>
      <c r="AV115" s="480"/>
      <c r="AW115" s="480"/>
      <c r="AX115" s="480"/>
      <c r="AY115" s="480"/>
      <c r="AZ115" s="480"/>
      <c r="BA115" s="480"/>
      <c r="BB115" s="481"/>
      <c r="BC115" s="63"/>
      <c r="BD115" s="63"/>
      <c r="BE115" s="64"/>
      <c r="BF115" s="192"/>
      <c r="BG115" s="192"/>
      <c r="BH115" s="192"/>
      <c r="BI115" s="192"/>
      <c r="BJ115" s="192"/>
      <c r="BK115" s="192"/>
      <c r="BL115" s="192"/>
      <c r="BM115" s="192"/>
      <c r="BN115" s="192"/>
      <c r="BO115" s="192"/>
      <c r="BP115" s="192"/>
      <c r="BQ115" s="192"/>
      <c r="BR115" s="192"/>
      <c r="BS115" s="192"/>
      <c r="BT115" s="147"/>
      <c r="BU115" s="188"/>
      <c r="BV115" s="188"/>
      <c r="BW115" s="188"/>
      <c r="BX115" s="188"/>
      <c r="BY115" s="189"/>
      <c r="BZ115" s="192"/>
      <c r="CA115" s="192"/>
      <c r="CB115" s="192"/>
      <c r="CC115" s="192"/>
      <c r="CD115" s="192"/>
      <c r="CE115" s="192"/>
      <c r="CF115" s="192"/>
      <c r="CG115" s="192"/>
      <c r="CH115" s="192"/>
      <c r="CI115" s="192"/>
      <c r="CJ115" s="460"/>
      <c r="CK115" s="461"/>
      <c r="CL115" s="461"/>
      <c r="CM115" s="461"/>
      <c r="CN115" s="461"/>
      <c r="CO115" s="461"/>
      <c r="CP115" s="461"/>
      <c r="CQ115" s="461"/>
      <c r="CR115" s="461"/>
      <c r="CS115" s="461"/>
      <c r="CT115" s="461"/>
      <c r="CU115" s="461"/>
      <c r="CV115" s="461"/>
      <c r="CW115" s="461"/>
      <c r="CX115" s="461"/>
      <c r="CY115" s="461"/>
      <c r="CZ115" s="461"/>
      <c r="DA115" s="461"/>
      <c r="DB115" s="461"/>
      <c r="DC115" s="461"/>
      <c r="DD115" s="461"/>
      <c r="DE115" s="461"/>
      <c r="DF115" s="461"/>
      <c r="DG115" s="461"/>
      <c r="DH115" s="461"/>
      <c r="DI115" s="461"/>
      <c r="DJ115" s="461"/>
      <c r="DK115" s="461"/>
      <c r="DL115" s="461"/>
      <c r="DM115" s="461"/>
      <c r="DN115" s="462"/>
    </row>
    <row r="116" spans="2:118" s="16" customFormat="1" ht="6" customHeight="1">
      <c r="B116" s="445"/>
      <c r="C116" s="446"/>
      <c r="D116" s="446"/>
      <c r="E116" s="446"/>
      <c r="F116" s="471"/>
      <c r="G116" s="471"/>
      <c r="H116" s="471"/>
      <c r="I116" s="471"/>
      <c r="J116" s="471"/>
      <c r="K116" s="471"/>
      <c r="L116" s="471"/>
      <c r="M116" s="471"/>
      <c r="N116" s="471"/>
      <c r="O116" s="471"/>
      <c r="P116" s="471"/>
      <c r="Q116" s="471"/>
      <c r="R116" s="471"/>
      <c r="S116" s="471"/>
      <c r="T116" s="471"/>
      <c r="U116" s="471"/>
      <c r="V116" s="471"/>
      <c r="W116" s="471"/>
      <c r="X116" s="471"/>
      <c r="Y116" s="471"/>
      <c r="Z116" s="471"/>
      <c r="AA116" s="471"/>
      <c r="AB116" s="471"/>
      <c r="AC116" s="471"/>
      <c r="AD116" s="471"/>
      <c r="AE116" s="471"/>
      <c r="AF116" s="472"/>
      <c r="AG116" s="63"/>
      <c r="AH116" s="63"/>
      <c r="AI116" s="63"/>
      <c r="AJ116" s="63"/>
      <c r="AK116" s="63"/>
      <c r="AL116" s="63"/>
      <c r="AM116" s="482"/>
      <c r="AN116" s="480"/>
      <c r="AO116" s="480"/>
      <c r="AP116" s="480"/>
      <c r="AQ116" s="480"/>
      <c r="AR116" s="480"/>
      <c r="AS116" s="480"/>
      <c r="AT116" s="480"/>
      <c r="AU116" s="480"/>
      <c r="AV116" s="480"/>
      <c r="AW116" s="480"/>
      <c r="AX116" s="480"/>
      <c r="AY116" s="480"/>
      <c r="AZ116" s="480"/>
      <c r="BA116" s="480"/>
      <c r="BB116" s="481"/>
      <c r="BC116" s="63"/>
      <c r="BD116" s="63"/>
      <c r="BE116" s="64"/>
      <c r="BF116" s="192">
        <f>IF('参照欄'!AP$8=0,'特技シート'!B14,IF('参照欄'!AP$8=1,'特技シート'!B13,IF('参照欄'!AP$8=2,'特技シート'!B12,IF('参照欄'!AP$8=3,'特技シート'!B11,IF('参照欄'!AP$8=4,'特技シート'!B10,IF('参照欄'!AP$8=5,'特技シート'!B9,'特技シート'!B8))))))</f>
        <v>0</v>
      </c>
      <c r="BG116" s="192"/>
      <c r="BH116" s="192"/>
      <c r="BI116" s="192"/>
      <c r="BJ116" s="192"/>
      <c r="BK116" s="192"/>
      <c r="BL116" s="192"/>
      <c r="BM116" s="192"/>
      <c r="BN116" s="192">
        <f>IF('参照欄'!AP$8=0,'特技シート'!C14,IF('参照欄'!AP$8=1,'特技シート'!C13,IF('参照欄'!AP$8=2,'特技シート'!C12,IF('参照欄'!AP$8=3,'特技シート'!C11,IF('参照欄'!AP$8=4,'特技シート'!C10,IF('参照欄'!AP$8=5,'特技シート'!C9,'特技シート'!C8))))))</f>
        <v>0</v>
      </c>
      <c r="BO116" s="192"/>
      <c r="BP116" s="192">
        <f>IF('参照欄'!AP$8=0,'特技シート'!D14,IF('参照欄'!AP$8=1,'特技シート'!D13,IF('参照欄'!AP$8=2,'特技シート'!D12,IF('参照欄'!AP$8=3,'特技シート'!D11,IF('参照欄'!AP$8=4,'特技シート'!D10,IF('参照欄'!AP$8=5,'特技シート'!D9,'特技シート'!D8))))))</f>
        <v>0</v>
      </c>
      <c r="BQ116" s="192"/>
      <c r="BR116" s="192"/>
      <c r="BS116" s="192"/>
      <c r="BT116" s="152">
        <f>IF('参照欄'!AP$8=0,'特技シート'!E14,IF('参照欄'!AP$8=1,'特技シート'!E13,IF('参照欄'!AP$8=2,'特技シート'!E12,IF('参照欄'!AP$8=3,'特技シート'!E11,IF('参照欄'!AP$8=4,'特技シート'!E10,IF('参照欄'!AP$8=5,'特技シート'!E9,'特技シート'!E8))))))</f>
        <v>0</v>
      </c>
      <c r="BU116" s="150"/>
      <c r="BV116" s="150"/>
      <c r="BW116" s="150"/>
      <c r="BX116" s="150"/>
      <c r="BY116" s="151"/>
      <c r="BZ116" s="192">
        <f>IF('参照欄'!AP$8=0,'特技シート'!F14,IF('参照欄'!AP$8=1,'特技シート'!F13,IF('参照欄'!AP$8=2,'特技シート'!F12,IF('参照欄'!AP$8=3,'特技シート'!F11,IF('参照欄'!AP$8=4,'特技シート'!F10,IF('参照欄'!AP$8=5,'特技シート'!F9,'特技シート'!F8))))))</f>
        <v>0</v>
      </c>
      <c r="CA116" s="192"/>
      <c r="CB116" s="192"/>
      <c r="CC116" s="192"/>
      <c r="CD116" s="192">
        <f>IF('参照欄'!AP$8=0,'特技シート'!G14,IF('参照欄'!AP$8=1,'特技シート'!G13,IF('参照欄'!AP$8=2,'特技シート'!G12,IF('参照欄'!AP$8=3,'特技シート'!G11,IF('参照欄'!AP$8=4,'特技シート'!G10,IF('参照欄'!AP$8=5,'特技シート'!G9,'特技シート'!G8))))))</f>
        <v>0</v>
      </c>
      <c r="CE116" s="192"/>
      <c r="CF116" s="192"/>
      <c r="CG116" s="192">
        <f>IF('参照欄'!AP$8=0,'特技シート'!H14,IF('参照欄'!AP$8=1,'特技シート'!H13,IF('参照欄'!AP$8=2,'特技シート'!H12,IF('参照欄'!AP$8=3,'特技シート'!H11,IF('参照欄'!AP$8=4,'特技シート'!H10,IF('参照欄'!AP$8=5,'特技シート'!H9,'特技シート'!H8))))))</f>
        <v>0</v>
      </c>
      <c r="CH116" s="192"/>
      <c r="CI116" s="192"/>
      <c r="CJ116" s="454">
        <f>IF('参照欄'!AP$8=0,'特技シート'!I14,IF('参照欄'!AP$8=1,'特技シート'!I13,IF('参照欄'!AP$8=2,'特技シート'!I12,IF('参照欄'!AP$8=3,'特技シート'!I11,IF('参照欄'!AP$8=4,'特技シート'!I10,IF('参照欄'!AP$8=5,'特技シート'!I9,'特技シート'!I8))))))</f>
        <v>0</v>
      </c>
      <c r="CK116" s="455"/>
      <c r="CL116" s="455"/>
      <c r="CM116" s="455"/>
      <c r="CN116" s="455"/>
      <c r="CO116" s="455"/>
      <c r="CP116" s="455"/>
      <c r="CQ116" s="455"/>
      <c r="CR116" s="455"/>
      <c r="CS116" s="455"/>
      <c r="CT116" s="455"/>
      <c r="CU116" s="455"/>
      <c r="CV116" s="455"/>
      <c r="CW116" s="455"/>
      <c r="CX116" s="455"/>
      <c r="CY116" s="455"/>
      <c r="CZ116" s="455"/>
      <c r="DA116" s="455"/>
      <c r="DB116" s="455"/>
      <c r="DC116" s="455"/>
      <c r="DD116" s="455"/>
      <c r="DE116" s="455"/>
      <c r="DF116" s="455"/>
      <c r="DG116" s="455"/>
      <c r="DH116" s="455"/>
      <c r="DI116" s="455"/>
      <c r="DJ116" s="455"/>
      <c r="DK116" s="455"/>
      <c r="DL116" s="455"/>
      <c r="DM116" s="455"/>
      <c r="DN116" s="456"/>
    </row>
    <row r="117" spans="2:118" s="16" customFormat="1" ht="6" customHeight="1">
      <c r="B117" s="445"/>
      <c r="C117" s="446"/>
      <c r="D117" s="446"/>
      <c r="E117" s="446"/>
      <c r="F117" s="471"/>
      <c r="G117" s="471"/>
      <c r="H117" s="471"/>
      <c r="I117" s="471"/>
      <c r="J117" s="471"/>
      <c r="K117" s="471"/>
      <c r="L117" s="471"/>
      <c r="M117" s="471"/>
      <c r="N117" s="471"/>
      <c r="O117" s="471"/>
      <c r="P117" s="471"/>
      <c r="Q117" s="471"/>
      <c r="R117" s="471"/>
      <c r="S117" s="471"/>
      <c r="T117" s="471"/>
      <c r="U117" s="471"/>
      <c r="V117" s="471"/>
      <c r="W117" s="471"/>
      <c r="X117" s="471"/>
      <c r="Y117" s="471"/>
      <c r="Z117" s="471"/>
      <c r="AA117" s="471"/>
      <c r="AB117" s="471"/>
      <c r="AC117" s="471"/>
      <c r="AD117" s="471"/>
      <c r="AE117" s="471"/>
      <c r="AF117" s="472"/>
      <c r="AG117" s="63"/>
      <c r="AH117" s="63"/>
      <c r="AI117" s="63"/>
      <c r="AJ117" s="63"/>
      <c r="AK117" s="63"/>
      <c r="AL117" s="63"/>
      <c r="AM117" s="483" t="s">
        <v>142</v>
      </c>
      <c r="AN117" s="484"/>
      <c r="AO117" s="484"/>
      <c r="AP117" s="484"/>
      <c r="AQ117" s="484"/>
      <c r="AR117" s="489">
        <f>'基本シート'!AP3</f>
        <v>2</v>
      </c>
      <c r="AS117" s="489"/>
      <c r="AT117" s="489"/>
      <c r="AU117" s="489"/>
      <c r="AV117" s="489"/>
      <c r="AW117" s="489"/>
      <c r="AX117" s="489"/>
      <c r="AY117" s="489"/>
      <c r="AZ117" s="489"/>
      <c r="BA117" s="489"/>
      <c r="BB117" s="490"/>
      <c r="BC117" s="63"/>
      <c r="BD117" s="63"/>
      <c r="BE117" s="64"/>
      <c r="BF117" s="192"/>
      <c r="BG117" s="192"/>
      <c r="BH117" s="192"/>
      <c r="BI117" s="192"/>
      <c r="BJ117" s="192"/>
      <c r="BK117" s="192"/>
      <c r="BL117" s="192"/>
      <c r="BM117" s="192"/>
      <c r="BN117" s="192"/>
      <c r="BO117" s="192"/>
      <c r="BP117" s="192"/>
      <c r="BQ117" s="192"/>
      <c r="BR117" s="192"/>
      <c r="BS117" s="192"/>
      <c r="BT117" s="148"/>
      <c r="BU117" s="149"/>
      <c r="BV117" s="149"/>
      <c r="BW117" s="149"/>
      <c r="BX117" s="149"/>
      <c r="BY117" s="146"/>
      <c r="BZ117" s="192"/>
      <c r="CA117" s="192"/>
      <c r="CB117" s="192"/>
      <c r="CC117" s="192"/>
      <c r="CD117" s="192"/>
      <c r="CE117" s="192"/>
      <c r="CF117" s="192"/>
      <c r="CG117" s="192"/>
      <c r="CH117" s="192"/>
      <c r="CI117" s="192"/>
      <c r="CJ117" s="457"/>
      <c r="CK117" s="458"/>
      <c r="CL117" s="458"/>
      <c r="CM117" s="458"/>
      <c r="CN117" s="458"/>
      <c r="CO117" s="458"/>
      <c r="CP117" s="458"/>
      <c r="CQ117" s="458"/>
      <c r="CR117" s="458"/>
      <c r="CS117" s="458"/>
      <c r="CT117" s="458"/>
      <c r="CU117" s="458"/>
      <c r="CV117" s="458"/>
      <c r="CW117" s="458"/>
      <c r="CX117" s="458"/>
      <c r="CY117" s="458"/>
      <c r="CZ117" s="458"/>
      <c r="DA117" s="458"/>
      <c r="DB117" s="458"/>
      <c r="DC117" s="458"/>
      <c r="DD117" s="458"/>
      <c r="DE117" s="458"/>
      <c r="DF117" s="458"/>
      <c r="DG117" s="458"/>
      <c r="DH117" s="458"/>
      <c r="DI117" s="458"/>
      <c r="DJ117" s="458"/>
      <c r="DK117" s="458"/>
      <c r="DL117" s="458"/>
      <c r="DM117" s="458"/>
      <c r="DN117" s="459"/>
    </row>
    <row r="118" spans="2:118" s="16" customFormat="1" ht="6" customHeight="1">
      <c r="B118" s="445"/>
      <c r="C118" s="446"/>
      <c r="D118" s="446"/>
      <c r="E118" s="446"/>
      <c r="F118" s="471"/>
      <c r="G118" s="471"/>
      <c r="H118" s="471"/>
      <c r="I118" s="471"/>
      <c r="J118" s="471"/>
      <c r="K118" s="471"/>
      <c r="L118" s="471"/>
      <c r="M118" s="471"/>
      <c r="N118" s="471"/>
      <c r="O118" s="471"/>
      <c r="P118" s="471"/>
      <c r="Q118" s="471"/>
      <c r="R118" s="471"/>
      <c r="S118" s="471"/>
      <c r="T118" s="471"/>
      <c r="U118" s="471"/>
      <c r="V118" s="471"/>
      <c r="W118" s="471"/>
      <c r="X118" s="471"/>
      <c r="Y118" s="471"/>
      <c r="Z118" s="471"/>
      <c r="AA118" s="471"/>
      <c r="AB118" s="471"/>
      <c r="AC118" s="471"/>
      <c r="AD118" s="471"/>
      <c r="AE118" s="471"/>
      <c r="AF118" s="472"/>
      <c r="AG118" s="63"/>
      <c r="AH118" s="63"/>
      <c r="AI118" s="63"/>
      <c r="AJ118" s="63"/>
      <c r="AK118" s="63"/>
      <c r="AL118" s="63"/>
      <c r="AM118" s="485"/>
      <c r="AN118" s="486"/>
      <c r="AO118" s="486"/>
      <c r="AP118" s="486"/>
      <c r="AQ118" s="486"/>
      <c r="AR118" s="491"/>
      <c r="AS118" s="491"/>
      <c r="AT118" s="491"/>
      <c r="AU118" s="491"/>
      <c r="AV118" s="491"/>
      <c r="AW118" s="491"/>
      <c r="AX118" s="491"/>
      <c r="AY118" s="491"/>
      <c r="AZ118" s="491"/>
      <c r="BA118" s="491"/>
      <c r="BB118" s="492"/>
      <c r="BC118" s="63"/>
      <c r="BD118" s="63"/>
      <c r="BE118" s="64"/>
      <c r="BF118" s="192"/>
      <c r="BG118" s="192"/>
      <c r="BH118" s="192"/>
      <c r="BI118" s="192"/>
      <c r="BJ118" s="192"/>
      <c r="BK118" s="192"/>
      <c r="BL118" s="192"/>
      <c r="BM118" s="192"/>
      <c r="BN118" s="192"/>
      <c r="BO118" s="192"/>
      <c r="BP118" s="192"/>
      <c r="BQ118" s="192"/>
      <c r="BR118" s="192"/>
      <c r="BS118" s="192"/>
      <c r="BT118" s="147"/>
      <c r="BU118" s="188"/>
      <c r="BV118" s="188"/>
      <c r="BW118" s="188"/>
      <c r="BX118" s="188"/>
      <c r="BY118" s="189"/>
      <c r="BZ118" s="192"/>
      <c r="CA118" s="192"/>
      <c r="CB118" s="192"/>
      <c r="CC118" s="192"/>
      <c r="CD118" s="192"/>
      <c r="CE118" s="192"/>
      <c r="CF118" s="192"/>
      <c r="CG118" s="192"/>
      <c r="CH118" s="192"/>
      <c r="CI118" s="192"/>
      <c r="CJ118" s="460"/>
      <c r="CK118" s="461"/>
      <c r="CL118" s="461"/>
      <c r="CM118" s="461"/>
      <c r="CN118" s="461"/>
      <c r="CO118" s="461"/>
      <c r="CP118" s="461"/>
      <c r="CQ118" s="461"/>
      <c r="CR118" s="461"/>
      <c r="CS118" s="461"/>
      <c r="CT118" s="461"/>
      <c r="CU118" s="461"/>
      <c r="CV118" s="461"/>
      <c r="CW118" s="461"/>
      <c r="CX118" s="461"/>
      <c r="CY118" s="461"/>
      <c r="CZ118" s="461"/>
      <c r="DA118" s="461"/>
      <c r="DB118" s="461"/>
      <c r="DC118" s="461"/>
      <c r="DD118" s="461"/>
      <c r="DE118" s="461"/>
      <c r="DF118" s="461"/>
      <c r="DG118" s="461"/>
      <c r="DH118" s="461"/>
      <c r="DI118" s="461"/>
      <c r="DJ118" s="461"/>
      <c r="DK118" s="461"/>
      <c r="DL118" s="461"/>
      <c r="DM118" s="461"/>
      <c r="DN118" s="462"/>
    </row>
    <row r="119" spans="2:118" s="16" customFormat="1" ht="6" customHeight="1">
      <c r="B119" s="445"/>
      <c r="C119" s="446"/>
      <c r="D119" s="446"/>
      <c r="E119" s="446"/>
      <c r="F119" s="471"/>
      <c r="G119" s="471"/>
      <c r="H119" s="471"/>
      <c r="I119" s="471"/>
      <c r="J119" s="471"/>
      <c r="K119" s="471"/>
      <c r="L119" s="471"/>
      <c r="M119" s="471"/>
      <c r="N119" s="471"/>
      <c r="O119" s="471"/>
      <c r="P119" s="471"/>
      <c r="Q119" s="471"/>
      <c r="R119" s="471"/>
      <c r="S119" s="471"/>
      <c r="T119" s="471"/>
      <c r="U119" s="471"/>
      <c r="V119" s="471"/>
      <c r="W119" s="471"/>
      <c r="X119" s="471"/>
      <c r="Y119" s="471"/>
      <c r="Z119" s="471"/>
      <c r="AA119" s="471"/>
      <c r="AB119" s="471"/>
      <c r="AC119" s="471"/>
      <c r="AD119" s="471"/>
      <c r="AE119" s="471"/>
      <c r="AF119" s="472"/>
      <c r="AG119" s="63"/>
      <c r="AH119" s="63"/>
      <c r="AI119" s="63"/>
      <c r="AJ119" s="63"/>
      <c r="AK119" s="63"/>
      <c r="AL119" s="63"/>
      <c r="AM119" s="485"/>
      <c r="AN119" s="486"/>
      <c r="AO119" s="486"/>
      <c r="AP119" s="486"/>
      <c r="AQ119" s="486"/>
      <c r="AR119" s="491"/>
      <c r="AS119" s="491"/>
      <c r="AT119" s="491"/>
      <c r="AU119" s="491"/>
      <c r="AV119" s="491"/>
      <c r="AW119" s="491"/>
      <c r="AX119" s="491"/>
      <c r="AY119" s="491"/>
      <c r="AZ119" s="491"/>
      <c r="BA119" s="491"/>
      <c r="BB119" s="492"/>
      <c r="BC119" s="63"/>
      <c r="BD119" s="63"/>
      <c r="BE119" s="64"/>
      <c r="BF119" s="192">
        <f>IF('参照欄'!AP$8=0,'特技シート'!B15,IF('参照欄'!AP$8=1,'特技シート'!B14,IF('参照欄'!AP$8=2,'特技シート'!B13,IF('参照欄'!AP$8=3,'特技シート'!B12,IF('参照欄'!AP$8=4,'特技シート'!B11,IF('参照欄'!AP$8=5,'特技シート'!B10,'特技シート'!B9))))))</f>
        <v>0</v>
      </c>
      <c r="BG119" s="192"/>
      <c r="BH119" s="192"/>
      <c r="BI119" s="192"/>
      <c r="BJ119" s="192"/>
      <c r="BK119" s="192"/>
      <c r="BL119" s="192"/>
      <c r="BM119" s="192"/>
      <c r="BN119" s="192">
        <f>IF('参照欄'!AP$8=0,'特技シート'!C15,IF('参照欄'!AP$8=1,'特技シート'!C14,IF('参照欄'!AP$8=2,'特技シート'!C13,IF('参照欄'!AP$8=3,'特技シート'!C12,IF('参照欄'!AP$8=4,'特技シート'!C11,IF('参照欄'!AP$8=5,'特技シート'!C10,'特技シート'!C9))))))</f>
        <v>0</v>
      </c>
      <c r="BO119" s="192"/>
      <c r="BP119" s="192">
        <f>IF('参照欄'!AP$8=0,'特技シート'!D15,IF('参照欄'!AP$8=1,'特技シート'!D14,IF('参照欄'!AP$8=2,'特技シート'!D13,IF('参照欄'!AP$8=3,'特技シート'!D12,IF('参照欄'!AP$8=4,'特技シート'!D11,IF('参照欄'!AP$8=5,'特技シート'!D10,'特技シート'!D9))))))</f>
        <v>0</v>
      </c>
      <c r="BQ119" s="192"/>
      <c r="BR119" s="192"/>
      <c r="BS119" s="192"/>
      <c r="BT119" s="152">
        <f>IF('参照欄'!AP$8=0,'特技シート'!E15,IF('参照欄'!AP$8=1,'特技シート'!E14,IF('参照欄'!AP$8=2,'特技シート'!E13,IF('参照欄'!AP$8=3,'特技シート'!E12,IF('参照欄'!AP$8=4,'特技シート'!E11,IF('参照欄'!AP$8=5,'特技シート'!E10,'特技シート'!E9))))))</f>
        <v>0</v>
      </c>
      <c r="BU119" s="150"/>
      <c r="BV119" s="150"/>
      <c r="BW119" s="150"/>
      <c r="BX119" s="150"/>
      <c r="BY119" s="151"/>
      <c r="BZ119" s="192">
        <f>IF('参照欄'!AP$8=0,'特技シート'!F15,IF('参照欄'!AP$8=1,'特技シート'!F14,IF('参照欄'!AP$8=2,'特技シート'!F13,IF('参照欄'!AP$8=3,'特技シート'!F12,IF('参照欄'!AP$8=4,'特技シート'!F11,IF('参照欄'!AP$8=5,'特技シート'!F10,'特技シート'!F9))))))</f>
        <v>0</v>
      </c>
      <c r="CA119" s="192"/>
      <c r="CB119" s="192"/>
      <c r="CC119" s="192"/>
      <c r="CD119" s="192">
        <f>IF('参照欄'!AP$8=0,'特技シート'!G15,IF('参照欄'!AP$8=1,'特技シート'!G14,IF('参照欄'!AP$8=2,'特技シート'!G13,IF('参照欄'!AP$8=3,'特技シート'!G12,IF('参照欄'!AP$8=4,'特技シート'!G11,IF('参照欄'!AP$8=5,'特技シート'!G10,'特技シート'!G9))))))</f>
        <v>0</v>
      </c>
      <c r="CE119" s="192"/>
      <c r="CF119" s="192"/>
      <c r="CG119" s="192">
        <f>IF('参照欄'!AP$8=0,'特技シート'!H15,IF('参照欄'!AP$8=1,'特技シート'!H14,IF('参照欄'!AP$8=2,'特技シート'!H13,IF('参照欄'!AP$8=3,'特技シート'!H12,IF('参照欄'!AP$8=4,'特技シート'!H11,IF('参照欄'!AP$8=5,'特技シート'!H10,'特技シート'!H9))))))</f>
        <v>0</v>
      </c>
      <c r="CH119" s="192"/>
      <c r="CI119" s="192"/>
      <c r="CJ119" s="454">
        <f>IF('参照欄'!AP$8=0,'特技シート'!I15,IF('参照欄'!AP$8=1,'特技シート'!I14,IF('参照欄'!AP$8=2,'特技シート'!I13,IF('参照欄'!AP$8=3,'特技シート'!I12,IF('参照欄'!AP$8=4,'特技シート'!I11,IF('参照欄'!AP$8=5,'特技シート'!I10,'特技シート'!I9))))))</f>
        <v>0</v>
      </c>
      <c r="CK119" s="455"/>
      <c r="CL119" s="455"/>
      <c r="CM119" s="455"/>
      <c r="CN119" s="455"/>
      <c r="CO119" s="455"/>
      <c r="CP119" s="455"/>
      <c r="CQ119" s="455"/>
      <c r="CR119" s="455"/>
      <c r="CS119" s="455"/>
      <c r="CT119" s="455"/>
      <c r="CU119" s="455"/>
      <c r="CV119" s="455"/>
      <c r="CW119" s="455"/>
      <c r="CX119" s="455"/>
      <c r="CY119" s="455"/>
      <c r="CZ119" s="455"/>
      <c r="DA119" s="455"/>
      <c r="DB119" s="455"/>
      <c r="DC119" s="455"/>
      <c r="DD119" s="455"/>
      <c r="DE119" s="455"/>
      <c r="DF119" s="455"/>
      <c r="DG119" s="455"/>
      <c r="DH119" s="455"/>
      <c r="DI119" s="455"/>
      <c r="DJ119" s="455"/>
      <c r="DK119" s="455"/>
      <c r="DL119" s="455"/>
      <c r="DM119" s="455"/>
      <c r="DN119" s="456"/>
    </row>
    <row r="120" spans="2:118" s="16" customFormat="1" ht="6" customHeight="1">
      <c r="B120" s="445"/>
      <c r="C120" s="446"/>
      <c r="D120" s="446"/>
      <c r="E120" s="446"/>
      <c r="F120" s="471"/>
      <c r="G120" s="471"/>
      <c r="H120" s="471"/>
      <c r="I120" s="471"/>
      <c r="J120" s="471"/>
      <c r="K120" s="471"/>
      <c r="L120" s="471"/>
      <c r="M120" s="471"/>
      <c r="N120" s="471"/>
      <c r="O120" s="471"/>
      <c r="P120" s="471"/>
      <c r="Q120" s="471"/>
      <c r="R120" s="471"/>
      <c r="S120" s="471"/>
      <c r="T120" s="471"/>
      <c r="U120" s="471"/>
      <c r="V120" s="471"/>
      <c r="W120" s="471"/>
      <c r="X120" s="471"/>
      <c r="Y120" s="471"/>
      <c r="Z120" s="471"/>
      <c r="AA120" s="471"/>
      <c r="AB120" s="471"/>
      <c r="AC120" s="471"/>
      <c r="AD120" s="471"/>
      <c r="AE120" s="471"/>
      <c r="AF120" s="472"/>
      <c r="AG120" s="63"/>
      <c r="AH120" s="63"/>
      <c r="AI120" s="63"/>
      <c r="AJ120" s="63"/>
      <c r="AK120" s="63"/>
      <c r="AL120" s="63"/>
      <c r="AM120" s="483" t="s">
        <v>143</v>
      </c>
      <c r="AN120" s="484"/>
      <c r="AO120" s="484"/>
      <c r="AP120" s="484"/>
      <c r="AQ120" s="484"/>
      <c r="AR120" s="493" t="str">
        <f>'基本シート'!AG3</f>
        <v>組織の構成員</v>
      </c>
      <c r="AS120" s="493"/>
      <c r="AT120" s="493"/>
      <c r="AU120" s="493"/>
      <c r="AV120" s="493"/>
      <c r="AW120" s="493"/>
      <c r="AX120" s="493"/>
      <c r="AY120" s="493"/>
      <c r="AZ120" s="493"/>
      <c r="BA120" s="493"/>
      <c r="BB120" s="494"/>
      <c r="BC120" s="63"/>
      <c r="BD120" s="63"/>
      <c r="BE120" s="64"/>
      <c r="BF120" s="192"/>
      <c r="BG120" s="192"/>
      <c r="BH120" s="192"/>
      <c r="BI120" s="192"/>
      <c r="BJ120" s="192"/>
      <c r="BK120" s="192"/>
      <c r="BL120" s="192"/>
      <c r="BM120" s="192"/>
      <c r="BN120" s="192"/>
      <c r="BO120" s="192"/>
      <c r="BP120" s="192"/>
      <c r="BQ120" s="192"/>
      <c r="BR120" s="192"/>
      <c r="BS120" s="192"/>
      <c r="BT120" s="148"/>
      <c r="BU120" s="149"/>
      <c r="BV120" s="149"/>
      <c r="BW120" s="149"/>
      <c r="BX120" s="149"/>
      <c r="BY120" s="146"/>
      <c r="BZ120" s="192"/>
      <c r="CA120" s="192"/>
      <c r="CB120" s="192"/>
      <c r="CC120" s="192"/>
      <c r="CD120" s="192"/>
      <c r="CE120" s="192"/>
      <c r="CF120" s="192"/>
      <c r="CG120" s="192"/>
      <c r="CH120" s="192"/>
      <c r="CI120" s="192"/>
      <c r="CJ120" s="457"/>
      <c r="CK120" s="458"/>
      <c r="CL120" s="458"/>
      <c r="CM120" s="458"/>
      <c r="CN120" s="458"/>
      <c r="CO120" s="458"/>
      <c r="CP120" s="458"/>
      <c r="CQ120" s="458"/>
      <c r="CR120" s="458"/>
      <c r="CS120" s="458"/>
      <c r="CT120" s="458"/>
      <c r="CU120" s="458"/>
      <c r="CV120" s="458"/>
      <c r="CW120" s="458"/>
      <c r="CX120" s="458"/>
      <c r="CY120" s="458"/>
      <c r="CZ120" s="458"/>
      <c r="DA120" s="458"/>
      <c r="DB120" s="458"/>
      <c r="DC120" s="458"/>
      <c r="DD120" s="458"/>
      <c r="DE120" s="458"/>
      <c r="DF120" s="458"/>
      <c r="DG120" s="458"/>
      <c r="DH120" s="458"/>
      <c r="DI120" s="458"/>
      <c r="DJ120" s="458"/>
      <c r="DK120" s="458"/>
      <c r="DL120" s="458"/>
      <c r="DM120" s="458"/>
      <c r="DN120" s="459"/>
    </row>
    <row r="121" spans="2:118" s="16" customFormat="1" ht="6" customHeight="1">
      <c r="B121" s="445"/>
      <c r="C121" s="446"/>
      <c r="D121" s="446"/>
      <c r="E121" s="446"/>
      <c r="F121" s="471"/>
      <c r="G121" s="471"/>
      <c r="H121" s="471"/>
      <c r="I121" s="471"/>
      <c r="J121" s="471"/>
      <c r="K121" s="471"/>
      <c r="L121" s="471"/>
      <c r="M121" s="471"/>
      <c r="N121" s="471"/>
      <c r="O121" s="471"/>
      <c r="P121" s="471"/>
      <c r="Q121" s="471"/>
      <c r="R121" s="471"/>
      <c r="S121" s="471"/>
      <c r="T121" s="471"/>
      <c r="U121" s="471"/>
      <c r="V121" s="471"/>
      <c r="W121" s="471"/>
      <c r="X121" s="471"/>
      <c r="Y121" s="471"/>
      <c r="Z121" s="471"/>
      <c r="AA121" s="471"/>
      <c r="AB121" s="471"/>
      <c r="AC121" s="471"/>
      <c r="AD121" s="471"/>
      <c r="AE121" s="471"/>
      <c r="AF121" s="472"/>
      <c r="AG121" s="63"/>
      <c r="AH121" s="63"/>
      <c r="AI121" s="63"/>
      <c r="AJ121" s="63"/>
      <c r="AK121" s="63"/>
      <c r="AL121" s="63"/>
      <c r="AM121" s="485"/>
      <c r="AN121" s="486"/>
      <c r="AO121" s="486"/>
      <c r="AP121" s="486"/>
      <c r="AQ121" s="486"/>
      <c r="AR121" s="495"/>
      <c r="AS121" s="495"/>
      <c r="AT121" s="495"/>
      <c r="AU121" s="495"/>
      <c r="AV121" s="495"/>
      <c r="AW121" s="495"/>
      <c r="AX121" s="495"/>
      <c r="AY121" s="495"/>
      <c r="AZ121" s="495"/>
      <c r="BA121" s="495"/>
      <c r="BB121" s="496"/>
      <c r="BC121" s="63"/>
      <c r="BD121" s="63"/>
      <c r="BE121" s="64"/>
      <c r="BF121" s="192"/>
      <c r="BG121" s="192"/>
      <c r="BH121" s="192"/>
      <c r="BI121" s="192"/>
      <c r="BJ121" s="192"/>
      <c r="BK121" s="192"/>
      <c r="BL121" s="192"/>
      <c r="BM121" s="192"/>
      <c r="BN121" s="192"/>
      <c r="BO121" s="192"/>
      <c r="BP121" s="192"/>
      <c r="BQ121" s="192"/>
      <c r="BR121" s="192"/>
      <c r="BS121" s="192"/>
      <c r="BT121" s="147"/>
      <c r="BU121" s="188"/>
      <c r="BV121" s="188"/>
      <c r="BW121" s="188"/>
      <c r="BX121" s="188"/>
      <c r="BY121" s="189"/>
      <c r="BZ121" s="192"/>
      <c r="CA121" s="192"/>
      <c r="CB121" s="192"/>
      <c r="CC121" s="192"/>
      <c r="CD121" s="192"/>
      <c r="CE121" s="192"/>
      <c r="CF121" s="192"/>
      <c r="CG121" s="192"/>
      <c r="CH121" s="192"/>
      <c r="CI121" s="192"/>
      <c r="CJ121" s="460"/>
      <c r="CK121" s="461"/>
      <c r="CL121" s="461"/>
      <c r="CM121" s="461"/>
      <c r="CN121" s="461"/>
      <c r="CO121" s="461"/>
      <c r="CP121" s="461"/>
      <c r="CQ121" s="461"/>
      <c r="CR121" s="461"/>
      <c r="CS121" s="461"/>
      <c r="CT121" s="461"/>
      <c r="CU121" s="461"/>
      <c r="CV121" s="461"/>
      <c r="CW121" s="461"/>
      <c r="CX121" s="461"/>
      <c r="CY121" s="461"/>
      <c r="CZ121" s="461"/>
      <c r="DA121" s="461"/>
      <c r="DB121" s="461"/>
      <c r="DC121" s="461"/>
      <c r="DD121" s="461"/>
      <c r="DE121" s="461"/>
      <c r="DF121" s="461"/>
      <c r="DG121" s="461"/>
      <c r="DH121" s="461"/>
      <c r="DI121" s="461"/>
      <c r="DJ121" s="461"/>
      <c r="DK121" s="461"/>
      <c r="DL121" s="461"/>
      <c r="DM121" s="461"/>
      <c r="DN121" s="462"/>
    </row>
    <row r="122" spans="2:118" s="16" customFormat="1" ht="6" customHeight="1">
      <c r="B122" s="445"/>
      <c r="C122" s="446"/>
      <c r="D122" s="446"/>
      <c r="E122" s="446"/>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1"/>
      <c r="AD122" s="471"/>
      <c r="AE122" s="471"/>
      <c r="AF122" s="472"/>
      <c r="AG122" s="82"/>
      <c r="AH122" s="82"/>
      <c r="AI122" s="82"/>
      <c r="AJ122" s="82"/>
      <c r="AK122" s="82"/>
      <c r="AL122" s="63"/>
      <c r="AM122" s="485"/>
      <c r="AN122" s="486"/>
      <c r="AO122" s="486"/>
      <c r="AP122" s="486"/>
      <c r="AQ122" s="486"/>
      <c r="AR122" s="495"/>
      <c r="AS122" s="495"/>
      <c r="AT122" s="495"/>
      <c r="AU122" s="495"/>
      <c r="AV122" s="495"/>
      <c r="AW122" s="495"/>
      <c r="AX122" s="495"/>
      <c r="AY122" s="495"/>
      <c r="AZ122" s="495"/>
      <c r="BA122" s="495"/>
      <c r="BB122" s="496"/>
      <c r="BC122" s="63"/>
      <c r="BD122" s="63"/>
      <c r="BE122" s="64"/>
      <c r="BF122" s="192">
        <f>IF('参照欄'!AP$8=0,'特技シート'!B16,IF('参照欄'!AP$8=1,'特技シート'!B15,IF('参照欄'!AP$8=2,'特技シート'!B14,IF('参照欄'!AP$8=3,'特技シート'!B13,IF('参照欄'!AP$8=4,'特技シート'!B12,IF('参照欄'!AP$8=5,'特技シート'!B11,'特技シート'!B10))))))</f>
        <v>0</v>
      </c>
      <c r="BG122" s="192"/>
      <c r="BH122" s="192"/>
      <c r="BI122" s="192"/>
      <c r="BJ122" s="192"/>
      <c r="BK122" s="192"/>
      <c r="BL122" s="192"/>
      <c r="BM122" s="192"/>
      <c r="BN122" s="192">
        <f>IF('参照欄'!AP$8=0,'特技シート'!C16,IF('参照欄'!AP$8=1,'特技シート'!C15,IF('参照欄'!AP$8=2,'特技シート'!C14,IF('参照欄'!AP$8=3,'特技シート'!C13,IF('参照欄'!AP$8=4,'特技シート'!C12,IF('参照欄'!AP$8=5,'特技シート'!C11,'特技シート'!C10))))))</f>
        <v>0</v>
      </c>
      <c r="BO122" s="192"/>
      <c r="BP122" s="192">
        <f>IF('参照欄'!AP$8=0,'特技シート'!D16,IF('参照欄'!AP$8=1,'特技シート'!D15,IF('参照欄'!AP$8=2,'特技シート'!D14,IF('参照欄'!AP$8=3,'特技シート'!D13,IF('参照欄'!AP$8=4,'特技シート'!D12,IF('参照欄'!AP$8=5,'特技シート'!D11,'特技シート'!D10))))))</f>
        <v>0</v>
      </c>
      <c r="BQ122" s="192"/>
      <c r="BR122" s="192"/>
      <c r="BS122" s="192"/>
      <c r="BT122" s="152">
        <f>IF('参照欄'!AP$8=0,'特技シート'!E16,IF('参照欄'!AP$8=1,'特技シート'!E15,IF('参照欄'!AP$8=2,'特技シート'!E14,IF('参照欄'!AP$8=3,'特技シート'!E13,IF('参照欄'!AP$8=4,'特技シート'!E12,IF('参照欄'!AP$8=5,'特技シート'!E11,'特技シート'!E10))))))</f>
        <v>0</v>
      </c>
      <c r="BU122" s="150"/>
      <c r="BV122" s="150"/>
      <c r="BW122" s="150"/>
      <c r="BX122" s="150"/>
      <c r="BY122" s="151"/>
      <c r="BZ122" s="192">
        <f>IF('参照欄'!AP$8=0,'特技シート'!F16,IF('参照欄'!AP$8=1,'特技シート'!F15,IF('参照欄'!AP$8=2,'特技シート'!F14,IF('参照欄'!AP$8=3,'特技シート'!F13,IF('参照欄'!AP$8=4,'特技シート'!F12,IF('参照欄'!AP$8=5,'特技シート'!F11,'特技シート'!F10))))))</f>
        <v>0</v>
      </c>
      <c r="CA122" s="192"/>
      <c r="CB122" s="192"/>
      <c r="CC122" s="192"/>
      <c r="CD122" s="192">
        <f>IF('参照欄'!AP$8=0,'特技シート'!G16,IF('参照欄'!AP$8=1,'特技シート'!G15,IF('参照欄'!AP$8=2,'特技シート'!G14,IF('参照欄'!AP$8=3,'特技シート'!G13,IF('参照欄'!AP$8=4,'特技シート'!G12,IF('参照欄'!AP$8=5,'特技シート'!G11,'特技シート'!G10))))))</f>
        <v>0</v>
      </c>
      <c r="CE122" s="192"/>
      <c r="CF122" s="192"/>
      <c r="CG122" s="192">
        <f>IF('参照欄'!AP$8=0,'特技シート'!H16,IF('参照欄'!AP$8=1,'特技シート'!H15,IF('参照欄'!AP$8=2,'特技シート'!H14,IF('参照欄'!AP$8=3,'特技シート'!H13,IF('参照欄'!AP$8=4,'特技シート'!H12,IF('参照欄'!AP$8=5,'特技シート'!H11,'特技シート'!H10))))))</f>
        <v>0</v>
      </c>
      <c r="CH122" s="192"/>
      <c r="CI122" s="192"/>
      <c r="CJ122" s="454">
        <f>IF('参照欄'!AP$8=0,'特技シート'!I16,IF('参照欄'!AP$8=1,'特技シート'!I15,IF('参照欄'!AP$8=2,'特技シート'!I14,IF('参照欄'!AP$8=3,'特技シート'!I13,IF('参照欄'!AP$8=4,'特技シート'!I12,IF('参照欄'!AP$8=5,'特技シート'!I11,'特技シート'!I10))))))</f>
        <v>0</v>
      </c>
      <c r="CK122" s="455"/>
      <c r="CL122" s="455"/>
      <c r="CM122" s="455"/>
      <c r="CN122" s="455"/>
      <c r="CO122" s="455"/>
      <c r="CP122" s="455"/>
      <c r="CQ122" s="455"/>
      <c r="CR122" s="455"/>
      <c r="CS122" s="455"/>
      <c r="CT122" s="455"/>
      <c r="CU122" s="455"/>
      <c r="CV122" s="455"/>
      <c r="CW122" s="455"/>
      <c r="CX122" s="455"/>
      <c r="CY122" s="455"/>
      <c r="CZ122" s="455"/>
      <c r="DA122" s="455"/>
      <c r="DB122" s="455"/>
      <c r="DC122" s="455"/>
      <c r="DD122" s="455"/>
      <c r="DE122" s="455"/>
      <c r="DF122" s="455"/>
      <c r="DG122" s="455"/>
      <c r="DH122" s="455"/>
      <c r="DI122" s="455"/>
      <c r="DJ122" s="455"/>
      <c r="DK122" s="455"/>
      <c r="DL122" s="455"/>
      <c r="DM122" s="455"/>
      <c r="DN122" s="456"/>
    </row>
    <row r="123" spans="2:118" s="16" customFormat="1" ht="6" customHeight="1">
      <c r="B123" s="445"/>
      <c r="C123" s="446"/>
      <c r="D123" s="446"/>
      <c r="E123" s="446"/>
      <c r="F123" s="471"/>
      <c r="G123" s="471"/>
      <c r="H123" s="471"/>
      <c r="I123" s="471"/>
      <c r="J123" s="471"/>
      <c r="K123" s="471"/>
      <c r="L123" s="471"/>
      <c r="M123" s="471"/>
      <c r="N123" s="471"/>
      <c r="O123" s="471"/>
      <c r="P123" s="471"/>
      <c r="Q123" s="471"/>
      <c r="R123" s="471"/>
      <c r="S123" s="471"/>
      <c r="T123" s="471"/>
      <c r="U123" s="471"/>
      <c r="V123" s="471"/>
      <c r="W123" s="471"/>
      <c r="X123" s="471"/>
      <c r="Y123" s="471"/>
      <c r="Z123" s="471"/>
      <c r="AA123" s="471"/>
      <c r="AB123" s="471"/>
      <c r="AC123" s="471"/>
      <c r="AD123" s="471"/>
      <c r="AE123" s="471"/>
      <c r="AF123" s="472"/>
      <c r="AG123" s="82"/>
      <c r="AH123" s="82"/>
      <c r="AI123" s="82"/>
      <c r="AJ123" s="82"/>
      <c r="AK123" s="82"/>
      <c r="AL123" s="63"/>
      <c r="AM123" s="483" t="s">
        <v>144</v>
      </c>
      <c r="AN123" s="484"/>
      <c r="AO123" s="484"/>
      <c r="AP123" s="484"/>
      <c r="AQ123" s="484"/>
      <c r="AR123" s="493" t="str">
        <f>'基本シート'!AG4</f>
        <v>個室</v>
      </c>
      <c r="AS123" s="493"/>
      <c r="AT123" s="493"/>
      <c r="AU123" s="493"/>
      <c r="AV123" s="493"/>
      <c r="AW123" s="493"/>
      <c r="AX123" s="493"/>
      <c r="AY123" s="493"/>
      <c r="AZ123" s="493"/>
      <c r="BA123" s="493"/>
      <c r="BB123" s="494"/>
      <c r="BC123" s="63"/>
      <c r="BD123" s="63"/>
      <c r="BE123" s="64"/>
      <c r="BF123" s="192"/>
      <c r="BG123" s="192"/>
      <c r="BH123" s="192"/>
      <c r="BI123" s="192"/>
      <c r="BJ123" s="192"/>
      <c r="BK123" s="192"/>
      <c r="BL123" s="192"/>
      <c r="BM123" s="192"/>
      <c r="BN123" s="192"/>
      <c r="BO123" s="192"/>
      <c r="BP123" s="192"/>
      <c r="BQ123" s="192"/>
      <c r="BR123" s="192"/>
      <c r="BS123" s="192"/>
      <c r="BT123" s="148"/>
      <c r="BU123" s="149"/>
      <c r="BV123" s="149"/>
      <c r="BW123" s="149"/>
      <c r="BX123" s="149"/>
      <c r="BY123" s="146"/>
      <c r="BZ123" s="192"/>
      <c r="CA123" s="192"/>
      <c r="CB123" s="192"/>
      <c r="CC123" s="192"/>
      <c r="CD123" s="192"/>
      <c r="CE123" s="192"/>
      <c r="CF123" s="192"/>
      <c r="CG123" s="192"/>
      <c r="CH123" s="192"/>
      <c r="CI123" s="192"/>
      <c r="CJ123" s="457"/>
      <c r="CK123" s="458"/>
      <c r="CL123" s="458"/>
      <c r="CM123" s="458"/>
      <c r="CN123" s="458"/>
      <c r="CO123" s="458"/>
      <c r="CP123" s="458"/>
      <c r="CQ123" s="458"/>
      <c r="CR123" s="458"/>
      <c r="CS123" s="458"/>
      <c r="CT123" s="458"/>
      <c r="CU123" s="458"/>
      <c r="CV123" s="458"/>
      <c r="CW123" s="458"/>
      <c r="CX123" s="458"/>
      <c r="CY123" s="458"/>
      <c r="CZ123" s="458"/>
      <c r="DA123" s="458"/>
      <c r="DB123" s="458"/>
      <c r="DC123" s="458"/>
      <c r="DD123" s="458"/>
      <c r="DE123" s="458"/>
      <c r="DF123" s="458"/>
      <c r="DG123" s="458"/>
      <c r="DH123" s="458"/>
      <c r="DI123" s="458"/>
      <c r="DJ123" s="458"/>
      <c r="DK123" s="458"/>
      <c r="DL123" s="458"/>
      <c r="DM123" s="458"/>
      <c r="DN123" s="459"/>
    </row>
    <row r="124" spans="2:118" s="16" customFormat="1" ht="6" customHeight="1">
      <c r="B124" s="445"/>
      <c r="C124" s="446"/>
      <c r="D124" s="446"/>
      <c r="E124" s="446"/>
      <c r="F124" s="471"/>
      <c r="G124" s="471"/>
      <c r="H124" s="471"/>
      <c r="I124" s="471"/>
      <c r="J124" s="471"/>
      <c r="K124" s="471"/>
      <c r="L124" s="471"/>
      <c r="M124" s="471"/>
      <c r="N124" s="471"/>
      <c r="O124" s="471"/>
      <c r="P124" s="471"/>
      <c r="Q124" s="471"/>
      <c r="R124" s="471"/>
      <c r="S124" s="471"/>
      <c r="T124" s="471"/>
      <c r="U124" s="471"/>
      <c r="V124" s="471"/>
      <c r="W124" s="471"/>
      <c r="X124" s="471"/>
      <c r="Y124" s="471"/>
      <c r="Z124" s="471"/>
      <c r="AA124" s="471"/>
      <c r="AB124" s="471"/>
      <c r="AC124" s="471"/>
      <c r="AD124" s="471"/>
      <c r="AE124" s="471"/>
      <c r="AF124" s="472"/>
      <c r="AG124" s="82"/>
      <c r="AH124" s="82"/>
      <c r="AI124" s="82"/>
      <c r="AJ124" s="82"/>
      <c r="AK124" s="82"/>
      <c r="AL124" s="63"/>
      <c r="AM124" s="485"/>
      <c r="AN124" s="486"/>
      <c r="AO124" s="486"/>
      <c r="AP124" s="486"/>
      <c r="AQ124" s="486"/>
      <c r="AR124" s="495"/>
      <c r="AS124" s="495"/>
      <c r="AT124" s="495"/>
      <c r="AU124" s="495"/>
      <c r="AV124" s="495"/>
      <c r="AW124" s="495"/>
      <c r="AX124" s="495"/>
      <c r="AY124" s="495"/>
      <c r="AZ124" s="495"/>
      <c r="BA124" s="495"/>
      <c r="BB124" s="496"/>
      <c r="BC124" s="63"/>
      <c r="BD124" s="63"/>
      <c r="BE124" s="64"/>
      <c r="BF124" s="192"/>
      <c r="BG124" s="192"/>
      <c r="BH124" s="192"/>
      <c r="BI124" s="192"/>
      <c r="BJ124" s="192"/>
      <c r="BK124" s="192"/>
      <c r="BL124" s="192"/>
      <c r="BM124" s="192"/>
      <c r="BN124" s="192"/>
      <c r="BO124" s="192"/>
      <c r="BP124" s="192"/>
      <c r="BQ124" s="192"/>
      <c r="BR124" s="192"/>
      <c r="BS124" s="192"/>
      <c r="BT124" s="147"/>
      <c r="BU124" s="188"/>
      <c r="BV124" s="188"/>
      <c r="BW124" s="188"/>
      <c r="BX124" s="188"/>
      <c r="BY124" s="189"/>
      <c r="BZ124" s="192"/>
      <c r="CA124" s="192"/>
      <c r="CB124" s="192"/>
      <c r="CC124" s="192"/>
      <c r="CD124" s="192"/>
      <c r="CE124" s="192"/>
      <c r="CF124" s="192"/>
      <c r="CG124" s="192"/>
      <c r="CH124" s="192"/>
      <c r="CI124" s="192"/>
      <c r="CJ124" s="460"/>
      <c r="CK124" s="461"/>
      <c r="CL124" s="461"/>
      <c r="CM124" s="461"/>
      <c r="CN124" s="461"/>
      <c r="CO124" s="461"/>
      <c r="CP124" s="461"/>
      <c r="CQ124" s="461"/>
      <c r="CR124" s="461"/>
      <c r="CS124" s="461"/>
      <c r="CT124" s="461"/>
      <c r="CU124" s="461"/>
      <c r="CV124" s="461"/>
      <c r="CW124" s="461"/>
      <c r="CX124" s="461"/>
      <c r="CY124" s="461"/>
      <c r="CZ124" s="461"/>
      <c r="DA124" s="461"/>
      <c r="DB124" s="461"/>
      <c r="DC124" s="461"/>
      <c r="DD124" s="461"/>
      <c r="DE124" s="461"/>
      <c r="DF124" s="461"/>
      <c r="DG124" s="461"/>
      <c r="DH124" s="461"/>
      <c r="DI124" s="461"/>
      <c r="DJ124" s="461"/>
      <c r="DK124" s="461"/>
      <c r="DL124" s="461"/>
      <c r="DM124" s="461"/>
      <c r="DN124" s="462"/>
    </row>
    <row r="125" spans="2:118" s="16" customFormat="1" ht="6" customHeight="1">
      <c r="B125" s="466"/>
      <c r="C125" s="467"/>
      <c r="D125" s="467"/>
      <c r="E125" s="467"/>
      <c r="F125" s="473"/>
      <c r="G125" s="473"/>
      <c r="H125" s="473"/>
      <c r="I125" s="473"/>
      <c r="J125" s="473"/>
      <c r="K125" s="473"/>
      <c r="L125" s="473"/>
      <c r="M125" s="473"/>
      <c r="N125" s="473"/>
      <c r="O125" s="473"/>
      <c r="P125" s="473"/>
      <c r="Q125" s="473"/>
      <c r="R125" s="473"/>
      <c r="S125" s="473"/>
      <c r="T125" s="473"/>
      <c r="U125" s="473"/>
      <c r="V125" s="473"/>
      <c r="W125" s="473"/>
      <c r="X125" s="473"/>
      <c r="Y125" s="473"/>
      <c r="Z125" s="473"/>
      <c r="AA125" s="473"/>
      <c r="AB125" s="473"/>
      <c r="AC125" s="473"/>
      <c r="AD125" s="473"/>
      <c r="AE125" s="473"/>
      <c r="AF125" s="474"/>
      <c r="AG125" s="82"/>
      <c r="AH125" s="82"/>
      <c r="AI125" s="82"/>
      <c r="AJ125" s="82"/>
      <c r="AK125" s="82"/>
      <c r="AL125" s="63"/>
      <c r="AM125" s="487"/>
      <c r="AN125" s="488"/>
      <c r="AO125" s="488"/>
      <c r="AP125" s="488"/>
      <c r="AQ125" s="488"/>
      <c r="AR125" s="497"/>
      <c r="AS125" s="497"/>
      <c r="AT125" s="497"/>
      <c r="AU125" s="497"/>
      <c r="AV125" s="497"/>
      <c r="AW125" s="497"/>
      <c r="AX125" s="497"/>
      <c r="AY125" s="497"/>
      <c r="AZ125" s="497"/>
      <c r="BA125" s="497"/>
      <c r="BB125" s="498"/>
      <c r="BC125" s="63"/>
      <c r="BD125" s="63"/>
      <c r="BE125" s="64"/>
      <c r="BF125" s="192">
        <f>IF('参照欄'!AP$8=0,'特技シート'!B17,IF('参照欄'!AP$8=1,'特技シート'!B16,IF('参照欄'!AP$8=2,'特技シート'!B15,IF('参照欄'!AP$8=3,'特技シート'!B14,IF('参照欄'!AP$8=4,'特技シート'!B13,IF('参照欄'!AP$8=5,'特技シート'!B12,'特技シート'!B11))))))</f>
        <v>0</v>
      </c>
      <c r="BG125" s="192"/>
      <c r="BH125" s="192"/>
      <c r="BI125" s="192"/>
      <c r="BJ125" s="192"/>
      <c r="BK125" s="192"/>
      <c r="BL125" s="192"/>
      <c r="BM125" s="192"/>
      <c r="BN125" s="192">
        <f>IF('参照欄'!AP$8=0,'特技シート'!C17,IF('参照欄'!AP$8=1,'特技シート'!C16,IF('参照欄'!AP$8=2,'特技シート'!C15,IF('参照欄'!AP$8=3,'特技シート'!C14,IF('参照欄'!AP$8=4,'特技シート'!C13,IF('参照欄'!AP$8=5,'特技シート'!C12,'特技シート'!C11))))))</f>
        <v>0</v>
      </c>
      <c r="BO125" s="192"/>
      <c r="BP125" s="192">
        <f>IF('参照欄'!AP$8=0,'特技シート'!D17,IF('参照欄'!AP$8=1,'特技シート'!D16,IF('参照欄'!AP$8=2,'特技シート'!D15,IF('参照欄'!AP$8=3,'特技シート'!D14,IF('参照欄'!AP$8=4,'特技シート'!D13,IF('参照欄'!AP$8=5,'特技シート'!D12,'特技シート'!D11))))))</f>
        <v>0</v>
      </c>
      <c r="BQ125" s="192"/>
      <c r="BR125" s="192"/>
      <c r="BS125" s="192"/>
      <c r="BT125" s="152">
        <f>IF('参照欄'!AP$8=0,'特技シート'!E17,IF('参照欄'!AP$8=1,'特技シート'!E16,IF('参照欄'!AP$8=2,'特技シート'!E15,IF('参照欄'!AP$8=3,'特技シート'!E14,IF('参照欄'!AP$8=4,'特技シート'!E13,IF('参照欄'!AP$8=5,'特技シート'!E12,'特技シート'!E11))))))</f>
        <v>0</v>
      </c>
      <c r="BU125" s="150"/>
      <c r="BV125" s="150"/>
      <c r="BW125" s="150"/>
      <c r="BX125" s="150"/>
      <c r="BY125" s="151"/>
      <c r="BZ125" s="192">
        <f>IF('参照欄'!AP$8=0,'特技シート'!F17,IF('参照欄'!AP$8=1,'特技シート'!F16,IF('参照欄'!AP$8=2,'特技シート'!F15,IF('参照欄'!AP$8=3,'特技シート'!F14,IF('参照欄'!AP$8=4,'特技シート'!F13,IF('参照欄'!AP$8=5,'特技シート'!F12,'特技シート'!F11))))))</f>
        <v>0</v>
      </c>
      <c r="CA125" s="192"/>
      <c r="CB125" s="192"/>
      <c r="CC125" s="192"/>
      <c r="CD125" s="192">
        <f>IF('参照欄'!AP$8=0,'特技シート'!G17,IF('参照欄'!AP$8=1,'特技シート'!G16,IF('参照欄'!AP$8=2,'特技シート'!G15,IF('参照欄'!AP$8=3,'特技シート'!G14,IF('参照欄'!AP$8=4,'特技シート'!G13,IF('参照欄'!AP$8=5,'特技シート'!G12,'特技シート'!G11))))))</f>
        <v>0</v>
      </c>
      <c r="CE125" s="192"/>
      <c r="CF125" s="192"/>
      <c r="CG125" s="192">
        <f>IF('参照欄'!AP$8=0,'特技シート'!H17,IF('参照欄'!AP$8=1,'特技シート'!H16,IF('参照欄'!AP$8=2,'特技シート'!H15,IF('参照欄'!AP$8=3,'特技シート'!H14,IF('参照欄'!AP$8=4,'特技シート'!H13,IF('参照欄'!AP$8=5,'特技シート'!H12,'特技シート'!H11))))))</f>
        <v>0</v>
      </c>
      <c r="CH125" s="192"/>
      <c r="CI125" s="192"/>
      <c r="CJ125" s="454">
        <f>IF('参照欄'!AP$8=0,'特技シート'!I17,IF('参照欄'!AP$8=1,'特技シート'!I16,IF('参照欄'!AP$8=2,'特技シート'!I15,IF('参照欄'!AP$8=3,'特技シート'!I14,IF('参照欄'!AP$8=4,'特技シート'!I13,IF('参照欄'!AP$8=5,'特技シート'!I12,'特技シート'!I11))))))</f>
        <v>0</v>
      </c>
      <c r="CK125" s="455"/>
      <c r="CL125" s="455"/>
      <c r="CM125" s="455"/>
      <c r="CN125" s="455"/>
      <c r="CO125" s="455"/>
      <c r="CP125" s="455"/>
      <c r="CQ125" s="455"/>
      <c r="CR125" s="455"/>
      <c r="CS125" s="455"/>
      <c r="CT125" s="455"/>
      <c r="CU125" s="455"/>
      <c r="CV125" s="455"/>
      <c r="CW125" s="455"/>
      <c r="CX125" s="455"/>
      <c r="CY125" s="455"/>
      <c r="CZ125" s="455"/>
      <c r="DA125" s="455"/>
      <c r="DB125" s="455"/>
      <c r="DC125" s="455"/>
      <c r="DD125" s="455"/>
      <c r="DE125" s="455"/>
      <c r="DF125" s="455"/>
      <c r="DG125" s="455"/>
      <c r="DH125" s="455"/>
      <c r="DI125" s="455"/>
      <c r="DJ125" s="455"/>
      <c r="DK125" s="455"/>
      <c r="DL125" s="455"/>
      <c r="DM125" s="455"/>
      <c r="DN125" s="456"/>
    </row>
    <row r="126" spans="2:118" s="16" customFormat="1" ht="6" customHeight="1">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82"/>
      <c r="AI126" s="82"/>
      <c r="AJ126" s="82"/>
      <c r="AK126" s="82"/>
      <c r="AL126" s="63"/>
      <c r="AM126" s="63"/>
      <c r="AN126" s="63"/>
      <c r="AO126" s="63"/>
      <c r="AP126" s="63"/>
      <c r="AQ126" s="63"/>
      <c r="AR126" s="63"/>
      <c r="AS126" s="63"/>
      <c r="AT126" s="63"/>
      <c r="AU126" s="63"/>
      <c r="AV126" s="63"/>
      <c r="AW126" s="63"/>
      <c r="AX126" s="63"/>
      <c r="AY126" s="63"/>
      <c r="AZ126" s="63"/>
      <c r="BA126" s="63"/>
      <c r="BB126" s="63"/>
      <c r="BC126" s="63"/>
      <c r="BD126" s="63"/>
      <c r="BE126" s="64"/>
      <c r="BF126" s="192"/>
      <c r="BG126" s="192"/>
      <c r="BH126" s="192"/>
      <c r="BI126" s="192"/>
      <c r="BJ126" s="192"/>
      <c r="BK126" s="192"/>
      <c r="BL126" s="192"/>
      <c r="BM126" s="192"/>
      <c r="BN126" s="192"/>
      <c r="BO126" s="192"/>
      <c r="BP126" s="192"/>
      <c r="BQ126" s="192"/>
      <c r="BR126" s="192"/>
      <c r="BS126" s="192"/>
      <c r="BT126" s="148"/>
      <c r="BU126" s="149"/>
      <c r="BV126" s="149"/>
      <c r="BW126" s="149"/>
      <c r="BX126" s="149"/>
      <c r="BY126" s="146"/>
      <c r="BZ126" s="192"/>
      <c r="CA126" s="192"/>
      <c r="CB126" s="192"/>
      <c r="CC126" s="192"/>
      <c r="CD126" s="192"/>
      <c r="CE126" s="192"/>
      <c r="CF126" s="192"/>
      <c r="CG126" s="192"/>
      <c r="CH126" s="192"/>
      <c r="CI126" s="192"/>
      <c r="CJ126" s="457"/>
      <c r="CK126" s="458"/>
      <c r="CL126" s="458"/>
      <c r="CM126" s="458"/>
      <c r="CN126" s="458"/>
      <c r="CO126" s="458"/>
      <c r="CP126" s="458"/>
      <c r="CQ126" s="458"/>
      <c r="CR126" s="458"/>
      <c r="CS126" s="458"/>
      <c r="CT126" s="458"/>
      <c r="CU126" s="458"/>
      <c r="CV126" s="458"/>
      <c r="CW126" s="458"/>
      <c r="CX126" s="458"/>
      <c r="CY126" s="458"/>
      <c r="CZ126" s="458"/>
      <c r="DA126" s="458"/>
      <c r="DB126" s="458"/>
      <c r="DC126" s="458"/>
      <c r="DD126" s="458"/>
      <c r="DE126" s="458"/>
      <c r="DF126" s="458"/>
      <c r="DG126" s="458"/>
      <c r="DH126" s="458"/>
      <c r="DI126" s="458"/>
      <c r="DJ126" s="458"/>
      <c r="DK126" s="458"/>
      <c r="DL126" s="458"/>
      <c r="DM126" s="458"/>
      <c r="DN126" s="459"/>
    </row>
    <row r="127" spans="34:118" s="16" customFormat="1" ht="6" customHeight="1">
      <c r="AH127" s="54"/>
      <c r="AI127" s="54"/>
      <c r="AJ127" s="54"/>
      <c r="AK127" s="54"/>
      <c r="BE127" s="64"/>
      <c r="BF127" s="192"/>
      <c r="BG127" s="192"/>
      <c r="BH127" s="192"/>
      <c r="BI127" s="192"/>
      <c r="BJ127" s="192"/>
      <c r="BK127" s="192"/>
      <c r="BL127" s="192"/>
      <c r="BM127" s="192"/>
      <c r="BN127" s="192"/>
      <c r="BO127" s="192"/>
      <c r="BP127" s="192"/>
      <c r="BQ127" s="192"/>
      <c r="BR127" s="192"/>
      <c r="BS127" s="192"/>
      <c r="BT127" s="147"/>
      <c r="BU127" s="188"/>
      <c r="BV127" s="188"/>
      <c r="BW127" s="188"/>
      <c r="BX127" s="188"/>
      <c r="BY127" s="189"/>
      <c r="BZ127" s="192"/>
      <c r="CA127" s="192"/>
      <c r="CB127" s="192"/>
      <c r="CC127" s="192"/>
      <c r="CD127" s="192"/>
      <c r="CE127" s="192"/>
      <c r="CF127" s="192"/>
      <c r="CG127" s="192"/>
      <c r="CH127" s="192"/>
      <c r="CI127" s="192"/>
      <c r="CJ127" s="460"/>
      <c r="CK127" s="461"/>
      <c r="CL127" s="461"/>
      <c r="CM127" s="461"/>
      <c r="CN127" s="461"/>
      <c r="CO127" s="461"/>
      <c r="CP127" s="461"/>
      <c r="CQ127" s="461"/>
      <c r="CR127" s="461"/>
      <c r="CS127" s="461"/>
      <c r="CT127" s="461"/>
      <c r="CU127" s="461"/>
      <c r="CV127" s="461"/>
      <c r="CW127" s="461"/>
      <c r="CX127" s="461"/>
      <c r="CY127" s="461"/>
      <c r="CZ127" s="461"/>
      <c r="DA127" s="461"/>
      <c r="DB127" s="461"/>
      <c r="DC127" s="461"/>
      <c r="DD127" s="461"/>
      <c r="DE127" s="461"/>
      <c r="DF127" s="461"/>
      <c r="DG127" s="461"/>
      <c r="DH127" s="461"/>
      <c r="DI127" s="461"/>
      <c r="DJ127" s="461"/>
      <c r="DK127" s="461"/>
      <c r="DL127" s="461"/>
      <c r="DM127" s="461"/>
      <c r="DN127" s="462"/>
    </row>
    <row r="128" spans="34:57" s="16" customFormat="1" ht="6" customHeight="1">
      <c r="AH128" s="54"/>
      <c r="AI128" s="54"/>
      <c r="AJ128" s="54"/>
      <c r="AK128" s="54"/>
      <c r="BE128" s="64"/>
    </row>
    <row r="129" spans="34:57" s="16" customFormat="1" ht="6" customHeight="1">
      <c r="AH129" s="54"/>
      <c r="AI129" s="54"/>
      <c r="AJ129" s="54"/>
      <c r="AK129" s="54"/>
      <c r="BE129" s="64"/>
    </row>
    <row r="130" spans="34:57" s="16" customFormat="1" ht="6" customHeight="1">
      <c r="AH130" s="54"/>
      <c r="AI130" s="54"/>
      <c r="AJ130" s="54"/>
      <c r="AK130" s="54"/>
      <c r="BE130" s="64"/>
    </row>
    <row r="131" spans="2:82" s="16" customFormat="1" ht="6" customHeight="1">
      <c r="B131" s="54"/>
      <c r="AH131" s="54"/>
      <c r="AI131" s="54"/>
      <c r="AJ131" s="54"/>
      <c r="AK131" s="54"/>
      <c r="BE131" s="52"/>
      <c r="BF131" s="53"/>
      <c r="BG131" s="53"/>
      <c r="BH131" s="54"/>
      <c r="BI131" s="54"/>
      <c r="BJ131" s="54"/>
      <c r="BK131" s="54"/>
      <c r="BL131" s="54"/>
      <c r="BM131" s="54"/>
      <c r="BN131" s="54"/>
      <c r="BO131" s="54"/>
      <c r="BP131" s="54"/>
      <c r="BQ131" s="54"/>
      <c r="BR131" s="54"/>
      <c r="BS131" s="54"/>
      <c r="BT131" s="54"/>
      <c r="BU131" s="54"/>
      <c r="BV131" s="54"/>
      <c r="BW131" s="54"/>
      <c r="BX131" s="54"/>
      <c r="BY131" s="54"/>
      <c r="BZ131" s="54"/>
      <c r="CA131" s="54"/>
      <c r="CB131" s="54"/>
      <c r="CC131" s="54"/>
      <c r="CD131" s="54"/>
    </row>
    <row r="132" spans="2:82" s="16" customFormat="1" ht="6" customHeight="1">
      <c r="B132" s="54"/>
      <c r="AH132" s="54"/>
      <c r="AI132" s="54"/>
      <c r="AJ132" s="54"/>
      <c r="AK132" s="54"/>
      <c r="BE132" s="52"/>
      <c r="BF132" s="53"/>
      <c r="BG132" s="53"/>
      <c r="BH132" s="54"/>
      <c r="BI132" s="54"/>
      <c r="BJ132" s="54"/>
      <c r="BK132" s="54"/>
      <c r="BL132" s="54"/>
      <c r="BM132" s="54"/>
      <c r="BN132" s="54"/>
      <c r="BO132" s="54"/>
      <c r="BP132" s="54"/>
      <c r="BQ132" s="54"/>
      <c r="BR132" s="54"/>
      <c r="BS132" s="54"/>
      <c r="BT132" s="54"/>
      <c r="BU132" s="54"/>
      <c r="BV132" s="54"/>
      <c r="BW132" s="54"/>
      <c r="BX132" s="54"/>
      <c r="BY132" s="54"/>
      <c r="BZ132" s="54"/>
      <c r="CA132" s="54"/>
      <c r="CB132" s="54"/>
      <c r="CC132" s="54"/>
      <c r="CD132" s="54"/>
    </row>
    <row r="133" spans="2:82" s="16" customFormat="1" ht="6" customHeight="1">
      <c r="B133" s="54"/>
      <c r="AJ133" s="54"/>
      <c r="AK133" s="54"/>
      <c r="BE133" s="53"/>
      <c r="BF133" s="53"/>
      <c r="BG133" s="53"/>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row>
    <row r="134" spans="2:82" s="16" customFormat="1" ht="6" customHeight="1">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AJ134" s="54"/>
      <c r="AK134" s="54"/>
      <c r="BE134" s="53"/>
      <c r="BF134" s="53"/>
      <c r="BG134" s="53"/>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row>
    <row r="135" spans="2:82" s="16" customFormat="1" ht="6" customHeight="1">
      <c r="B135" s="54"/>
      <c r="C135" s="54"/>
      <c r="D135" s="54"/>
      <c r="E135" s="54"/>
      <c r="F135" s="54"/>
      <c r="G135" s="54"/>
      <c r="H135" s="54"/>
      <c r="I135" s="54"/>
      <c r="J135" s="54"/>
      <c r="K135" s="54"/>
      <c r="L135" s="54"/>
      <c r="M135" s="54"/>
      <c r="N135" s="54"/>
      <c r="O135" s="54"/>
      <c r="P135" s="54"/>
      <c r="AJ135" s="54"/>
      <c r="AK135" s="54"/>
      <c r="BE135" s="53"/>
      <c r="BF135" s="53"/>
      <c r="BG135" s="53"/>
      <c r="BH135" s="54"/>
      <c r="BI135" s="54"/>
      <c r="BJ135" s="54"/>
      <c r="BK135" s="54"/>
      <c r="BL135" s="54"/>
      <c r="BM135" s="54"/>
      <c r="BN135" s="54"/>
      <c r="BO135" s="54"/>
      <c r="BP135" s="54"/>
      <c r="BQ135" s="54"/>
      <c r="BR135" s="54"/>
      <c r="BS135" s="54"/>
      <c r="BT135" s="54"/>
      <c r="BU135" s="54"/>
      <c r="BV135" s="54"/>
      <c r="BW135" s="54"/>
      <c r="BX135" s="54"/>
      <c r="BY135" s="54"/>
      <c r="BZ135" s="54"/>
      <c r="CA135" s="54"/>
      <c r="CB135" s="54"/>
      <c r="CC135" s="54"/>
      <c r="CD135" s="54"/>
    </row>
    <row r="136" spans="2:82" s="16" customFormat="1" ht="6" customHeight="1">
      <c r="B136" s="54"/>
      <c r="C136" s="54"/>
      <c r="D136" s="54"/>
      <c r="E136" s="54"/>
      <c r="F136" s="54"/>
      <c r="G136" s="54"/>
      <c r="H136" s="54"/>
      <c r="I136" s="54"/>
      <c r="J136" s="54"/>
      <c r="K136" s="54"/>
      <c r="L136" s="54"/>
      <c r="M136" s="54"/>
      <c r="N136" s="54"/>
      <c r="O136" s="54"/>
      <c r="P136" s="54"/>
      <c r="BE136" s="53"/>
      <c r="BF136" s="53"/>
      <c r="BG136" s="53"/>
      <c r="BH136" s="53"/>
      <c r="BI136" s="53"/>
      <c r="BJ136" s="53"/>
      <c r="BK136" s="17"/>
      <c r="BL136" s="17"/>
      <c r="BM136" s="17"/>
      <c r="BN136" s="8"/>
      <c r="BO136" s="8"/>
      <c r="BP136" s="8"/>
      <c r="BQ136" s="8"/>
      <c r="BR136" s="8"/>
      <c r="BS136" s="8"/>
      <c r="BT136" s="8"/>
      <c r="BU136" s="8"/>
      <c r="BV136" s="53"/>
      <c r="BW136" s="53"/>
      <c r="BX136" s="53"/>
      <c r="BY136" s="53"/>
      <c r="BZ136" s="53"/>
      <c r="CA136" s="53"/>
      <c r="CB136" s="53"/>
      <c r="CC136" s="53"/>
      <c r="CD136" s="53"/>
    </row>
    <row r="137" spans="56:82" s="16" customFormat="1" ht="6" customHeight="1">
      <c r="BD137" s="54"/>
      <c r="BE137" s="53"/>
      <c r="BF137" s="53"/>
      <c r="BG137" s="53"/>
      <c r="BH137" s="54"/>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row>
    <row r="138" spans="56:82" s="16" customFormat="1" ht="6" customHeight="1">
      <c r="BD138" s="54"/>
      <c r="BM138" s="54"/>
      <c r="BN138" s="54"/>
      <c r="BO138" s="54"/>
      <c r="BP138" s="54"/>
      <c r="BQ138" s="54"/>
      <c r="BR138" s="54"/>
      <c r="BS138" s="54"/>
      <c r="BT138" s="54"/>
      <c r="BU138" s="54"/>
      <c r="BV138" s="54"/>
      <c r="BW138" s="54"/>
      <c r="BX138" s="54"/>
      <c r="BY138" s="54"/>
      <c r="BZ138" s="54"/>
      <c r="CA138" s="54"/>
      <c r="CB138" s="54"/>
      <c r="CC138" s="54"/>
      <c r="CD138" s="54"/>
    </row>
    <row r="139" spans="56:72" s="16" customFormat="1" ht="6" customHeight="1">
      <c r="BD139" s="54"/>
      <c r="BE139" s="54"/>
      <c r="BF139" s="54"/>
      <c r="BG139" s="54"/>
      <c r="BH139" s="54"/>
      <c r="BI139" s="54"/>
      <c r="BJ139" s="54"/>
      <c r="BK139" s="54"/>
      <c r="BL139" s="54"/>
      <c r="BM139" s="54"/>
      <c r="BN139" s="54"/>
      <c r="BO139" s="54"/>
      <c r="BP139" s="54"/>
      <c r="BQ139" s="54"/>
      <c r="BR139" s="54"/>
      <c r="BS139" s="54"/>
      <c r="BT139" s="54"/>
    </row>
    <row r="140" spans="56:72" s="16" customFormat="1" ht="6" customHeight="1">
      <c r="BD140" s="54"/>
      <c r="BE140" s="54"/>
      <c r="BF140" s="54"/>
      <c r="BG140" s="54"/>
      <c r="BH140" s="54"/>
      <c r="BI140" s="54"/>
      <c r="BJ140" s="54"/>
      <c r="BK140" s="54"/>
      <c r="BL140" s="54"/>
      <c r="BM140" s="54"/>
      <c r="BN140" s="54"/>
      <c r="BO140" s="54"/>
      <c r="BP140" s="54"/>
      <c r="BQ140" s="54"/>
      <c r="BR140" s="54"/>
      <c r="BS140" s="54"/>
      <c r="BT140" s="54"/>
    </row>
    <row r="141" spans="56:72" s="16" customFormat="1" ht="6" customHeight="1">
      <c r="BD141" s="54"/>
      <c r="BE141" s="54"/>
      <c r="BF141" s="54"/>
      <c r="BG141" s="54"/>
      <c r="BH141" s="54"/>
      <c r="BI141" s="54"/>
      <c r="BJ141" s="54"/>
      <c r="BK141" s="54"/>
      <c r="BL141" s="54"/>
      <c r="BM141" s="54"/>
      <c r="BN141" s="54"/>
      <c r="BO141" s="54"/>
      <c r="BP141" s="54"/>
      <c r="BQ141" s="54"/>
      <c r="BR141" s="54"/>
      <c r="BS141" s="54"/>
      <c r="BT141" s="54"/>
    </row>
    <row r="142" spans="56:72" s="16" customFormat="1" ht="6" customHeight="1">
      <c r="BD142" s="53"/>
      <c r="BE142" s="54"/>
      <c r="BF142" s="54"/>
      <c r="BG142" s="54"/>
      <c r="BH142" s="54"/>
      <c r="BI142" s="54"/>
      <c r="BJ142" s="54"/>
      <c r="BK142" s="54"/>
      <c r="BL142" s="54"/>
      <c r="BM142" s="54"/>
      <c r="BN142" s="54"/>
      <c r="BO142" s="54"/>
      <c r="BP142" s="54"/>
      <c r="BQ142" s="54"/>
      <c r="BR142" s="54"/>
      <c r="BS142" s="54"/>
      <c r="BT142" s="54"/>
    </row>
    <row r="143" spans="56:72" s="16" customFormat="1" ht="6" customHeight="1">
      <c r="BD143" s="53"/>
      <c r="BE143" s="54"/>
      <c r="BF143" s="54"/>
      <c r="BG143" s="54"/>
      <c r="BH143" s="54"/>
      <c r="BI143" s="54"/>
      <c r="BJ143" s="54"/>
      <c r="BK143" s="54"/>
      <c r="BL143" s="54"/>
      <c r="BM143" s="54"/>
      <c r="BN143" s="54"/>
      <c r="BO143" s="54"/>
      <c r="BP143" s="54"/>
      <c r="BQ143" s="54"/>
      <c r="BR143" s="54"/>
      <c r="BS143" s="54"/>
      <c r="BT143" s="54"/>
    </row>
    <row r="144" spans="49:72" s="16" customFormat="1" ht="6" customHeight="1">
      <c r="AW144" s="53"/>
      <c r="AX144" s="53"/>
      <c r="AY144" s="53"/>
      <c r="AZ144" s="53"/>
      <c r="BA144" s="53"/>
      <c r="BB144" s="53"/>
      <c r="BC144" s="53"/>
      <c r="BD144" s="53"/>
      <c r="BE144" s="53"/>
      <c r="BF144" s="53"/>
      <c r="BG144" s="53"/>
      <c r="BH144" s="53"/>
      <c r="BI144" s="53"/>
      <c r="BJ144" s="54"/>
      <c r="BK144" s="54"/>
      <c r="BL144" s="54"/>
      <c r="BM144" s="54"/>
      <c r="BN144" s="54"/>
      <c r="BO144" s="54"/>
      <c r="BP144" s="54"/>
      <c r="BQ144" s="54"/>
      <c r="BR144" s="54"/>
      <c r="BS144" s="54"/>
      <c r="BT144" s="54"/>
    </row>
    <row r="145" spans="49:72" s="16" customFormat="1" ht="6" customHeight="1">
      <c r="AW145" s="53"/>
      <c r="AX145" s="53"/>
      <c r="AY145" s="53"/>
      <c r="AZ145" s="53"/>
      <c r="BA145" s="53"/>
      <c r="BB145" s="53"/>
      <c r="BC145" s="53"/>
      <c r="BD145" s="53"/>
      <c r="BE145" s="53"/>
      <c r="BF145" s="53"/>
      <c r="BG145" s="53"/>
      <c r="BH145" s="53"/>
      <c r="BI145" s="53"/>
      <c r="BJ145" s="54"/>
      <c r="BK145" s="54"/>
      <c r="BL145" s="54"/>
      <c r="BM145" s="54"/>
      <c r="BN145" s="54"/>
      <c r="BO145" s="54"/>
      <c r="BP145" s="54"/>
      <c r="BQ145" s="54"/>
      <c r="BR145" s="54"/>
      <c r="BS145" s="54"/>
      <c r="BT145" s="54"/>
    </row>
    <row r="146" spans="49:72" s="16" customFormat="1" ht="6" customHeight="1">
      <c r="AW146" s="53"/>
      <c r="AX146" s="53"/>
      <c r="AY146" s="53"/>
      <c r="AZ146" s="53"/>
      <c r="BA146" s="53"/>
      <c r="BB146" s="53"/>
      <c r="BC146" s="53"/>
      <c r="BD146" s="53"/>
      <c r="BE146" s="53"/>
      <c r="BF146" s="53"/>
      <c r="BG146" s="53"/>
      <c r="BH146" s="53"/>
      <c r="BI146" s="53"/>
      <c r="BJ146" s="54"/>
      <c r="BK146" s="54"/>
      <c r="BL146" s="54"/>
      <c r="BM146" s="54"/>
      <c r="BN146" s="54"/>
      <c r="BO146" s="54"/>
      <c r="BP146" s="54"/>
      <c r="BQ146" s="54"/>
      <c r="BR146" s="54"/>
      <c r="BS146" s="54"/>
      <c r="BT146" s="54"/>
    </row>
    <row r="147" spans="49:72" s="16" customFormat="1" ht="6" customHeight="1">
      <c r="AW147" s="53"/>
      <c r="AX147" s="53"/>
      <c r="AY147" s="53"/>
      <c r="AZ147" s="53"/>
      <c r="BA147" s="53"/>
      <c r="BB147" s="53"/>
      <c r="BC147" s="53"/>
      <c r="BD147" s="53"/>
      <c r="BE147" s="53"/>
      <c r="BF147" s="53"/>
      <c r="BG147" s="53"/>
      <c r="BH147" s="53"/>
      <c r="BI147" s="53"/>
      <c r="BJ147" s="54"/>
      <c r="BK147" s="54"/>
      <c r="BL147" s="54"/>
      <c r="BM147" s="54"/>
      <c r="BN147" s="54"/>
      <c r="BO147" s="54"/>
      <c r="BP147" s="54"/>
      <c r="BQ147" s="54"/>
      <c r="BR147" s="54"/>
      <c r="BS147" s="54"/>
      <c r="BT147" s="54"/>
    </row>
    <row r="148" spans="49:72" s="16" customFormat="1" ht="6" customHeight="1">
      <c r="AW148" s="53"/>
      <c r="AX148" s="53"/>
      <c r="AY148" s="53"/>
      <c r="AZ148" s="53"/>
      <c r="BA148" s="53"/>
      <c r="BB148" s="53"/>
      <c r="BC148" s="53"/>
      <c r="BD148" s="53"/>
      <c r="BE148" s="53"/>
      <c r="BF148" s="53"/>
      <c r="BG148" s="53"/>
      <c r="BH148" s="53"/>
      <c r="BI148" s="53"/>
      <c r="BJ148" s="54"/>
      <c r="BK148" s="54"/>
      <c r="BL148" s="54"/>
      <c r="BM148" s="54"/>
      <c r="BN148" s="54"/>
      <c r="BO148" s="54"/>
      <c r="BP148" s="54"/>
      <c r="BQ148" s="54"/>
      <c r="BR148" s="54"/>
      <c r="BS148" s="54"/>
      <c r="BT148" s="54"/>
    </row>
    <row r="149" spans="49:72" s="16" customFormat="1" ht="6" customHeight="1">
      <c r="AW149" s="53"/>
      <c r="AX149" s="53"/>
      <c r="AY149" s="53"/>
      <c r="AZ149" s="53"/>
      <c r="BA149" s="53"/>
      <c r="BB149" s="53"/>
      <c r="BC149" s="53"/>
      <c r="BD149" s="53"/>
      <c r="BE149" s="53"/>
      <c r="BF149" s="53"/>
      <c r="BG149" s="53"/>
      <c r="BH149" s="53"/>
      <c r="BI149" s="53"/>
      <c r="BJ149" s="54"/>
      <c r="BK149" s="54"/>
      <c r="BL149" s="54"/>
      <c r="BM149" s="54"/>
      <c r="BN149" s="54"/>
      <c r="BO149" s="54"/>
      <c r="BP149" s="54"/>
      <c r="BQ149" s="54"/>
      <c r="BR149" s="54"/>
      <c r="BS149" s="54"/>
      <c r="BT149" s="54"/>
    </row>
    <row r="150" spans="26:72" s="16" customFormat="1" ht="6" customHeight="1">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53"/>
      <c r="AX150" s="53"/>
      <c r="AY150" s="53"/>
      <c r="AZ150" s="53"/>
      <c r="BA150" s="53"/>
      <c r="BB150" s="53"/>
      <c r="BC150" s="53"/>
      <c r="BD150" s="53"/>
      <c r="BE150" s="53"/>
      <c r="BF150" s="53"/>
      <c r="BG150" s="53"/>
      <c r="BH150" s="53"/>
      <c r="BI150" s="53"/>
      <c r="BJ150" s="54"/>
      <c r="BK150" s="54"/>
      <c r="BL150" s="54"/>
      <c r="BM150" s="54"/>
      <c r="BN150" s="54"/>
      <c r="BO150" s="54"/>
      <c r="BP150" s="54"/>
      <c r="BQ150" s="54"/>
      <c r="BR150" s="54"/>
      <c r="BS150" s="54"/>
      <c r="BT150" s="54"/>
    </row>
    <row r="151" spans="26:72" s="16" customFormat="1" ht="6" customHeight="1">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53"/>
      <c r="AX151" s="53"/>
      <c r="AY151" s="53"/>
      <c r="AZ151" s="53"/>
      <c r="BA151" s="53"/>
      <c r="BB151" s="53"/>
      <c r="BC151" s="53"/>
      <c r="BD151" s="53"/>
      <c r="BE151" s="53"/>
      <c r="BF151" s="53"/>
      <c r="BG151" s="53"/>
      <c r="BH151" s="53"/>
      <c r="BI151" s="53"/>
      <c r="BJ151" s="54"/>
      <c r="BK151" s="54"/>
      <c r="BL151" s="54"/>
      <c r="BM151" s="54"/>
      <c r="BN151" s="54"/>
      <c r="BO151" s="54"/>
      <c r="BP151" s="54"/>
      <c r="BQ151" s="54"/>
      <c r="BR151" s="54"/>
      <c r="BS151" s="54"/>
      <c r="BT151" s="54"/>
    </row>
    <row r="152" spans="26:72" s="16" customFormat="1" ht="6" customHeight="1">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BE152" s="53"/>
      <c r="BF152" s="53"/>
      <c r="BG152" s="53"/>
      <c r="BH152" s="53"/>
      <c r="BI152" s="53"/>
      <c r="BJ152" s="54"/>
      <c r="BK152" s="54"/>
      <c r="BL152" s="54"/>
      <c r="BM152" s="54"/>
      <c r="BN152" s="54"/>
      <c r="BO152" s="54"/>
      <c r="BP152" s="54"/>
      <c r="BQ152" s="54"/>
      <c r="BR152" s="54"/>
      <c r="BS152" s="54"/>
      <c r="BT152" s="54"/>
    </row>
    <row r="153" spans="26:72" s="16" customFormat="1" ht="6" customHeight="1">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BE153" s="53"/>
      <c r="BF153" s="53"/>
      <c r="BG153" s="53"/>
      <c r="BH153" s="53"/>
      <c r="BI153" s="53"/>
      <c r="BJ153" s="54"/>
      <c r="BK153" s="54"/>
      <c r="BL153" s="54"/>
      <c r="BM153" s="54"/>
      <c r="BN153" s="54"/>
      <c r="BO153" s="54"/>
      <c r="BP153" s="54"/>
      <c r="BQ153" s="54"/>
      <c r="BR153" s="54"/>
      <c r="BS153" s="54"/>
      <c r="BT153" s="54"/>
    </row>
    <row r="154" spans="26:82" s="16" customFormat="1" ht="6" customHeight="1">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BE154" s="53"/>
      <c r="BF154" s="53"/>
      <c r="BG154" s="53"/>
      <c r="BH154" s="53"/>
      <c r="BI154" s="53"/>
      <c r="BJ154" s="53"/>
      <c r="BK154" s="53"/>
      <c r="BL154" s="53"/>
      <c r="BM154" s="53"/>
      <c r="BN154" s="53"/>
      <c r="BO154" s="53"/>
      <c r="BP154" s="53"/>
      <c r="BQ154" s="53"/>
      <c r="BR154" s="53"/>
      <c r="BS154" s="53"/>
      <c r="BT154" s="54"/>
      <c r="BU154" s="54"/>
      <c r="BV154" s="54"/>
      <c r="BW154" s="54"/>
      <c r="BX154" s="54"/>
      <c r="BY154" s="54"/>
      <c r="BZ154" s="54"/>
      <c r="CA154" s="54"/>
      <c r="CB154" s="54"/>
      <c r="CC154" s="54"/>
      <c r="CD154" s="54"/>
    </row>
    <row r="155" spans="26:82" s="16" customFormat="1" ht="6" customHeight="1">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BE155" s="53"/>
      <c r="BF155" s="53"/>
      <c r="BG155" s="53"/>
      <c r="BH155" s="53"/>
      <c r="BI155" s="53"/>
      <c r="BJ155" s="53"/>
      <c r="BK155" s="53"/>
      <c r="BL155" s="53"/>
      <c r="BM155" s="53"/>
      <c r="BN155" s="53"/>
      <c r="BO155" s="53"/>
      <c r="BP155" s="53"/>
      <c r="BQ155" s="53"/>
      <c r="BR155" s="53"/>
      <c r="BS155" s="53"/>
      <c r="BT155" s="54"/>
      <c r="BU155" s="54"/>
      <c r="BV155" s="54"/>
      <c r="BW155" s="54"/>
      <c r="BX155" s="54"/>
      <c r="BY155" s="54"/>
      <c r="BZ155" s="54"/>
      <c r="CA155" s="54"/>
      <c r="CB155" s="54"/>
      <c r="CC155" s="54"/>
      <c r="CD155" s="54"/>
    </row>
    <row r="156" spans="26:82" s="16" customFormat="1" ht="6" customHeight="1">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BE156" s="53"/>
      <c r="BF156" s="53"/>
      <c r="BG156" s="53"/>
      <c r="BH156" s="53"/>
      <c r="BI156" s="53"/>
      <c r="BJ156" s="53"/>
      <c r="BK156" s="53"/>
      <c r="BL156" s="53"/>
      <c r="BM156" s="53"/>
      <c r="BN156" s="53"/>
      <c r="BO156" s="53"/>
      <c r="BP156" s="53"/>
      <c r="BQ156" s="53"/>
      <c r="BR156" s="53"/>
      <c r="BS156" s="53"/>
      <c r="BT156" s="54"/>
      <c r="BU156" s="54"/>
      <c r="BV156" s="54"/>
      <c r="BW156" s="54"/>
      <c r="BX156" s="54"/>
      <c r="BY156" s="54"/>
      <c r="BZ156" s="54"/>
      <c r="CA156" s="54"/>
      <c r="CB156" s="54"/>
      <c r="CC156" s="54"/>
      <c r="CD156" s="54"/>
    </row>
    <row r="157" spans="57:82" s="16" customFormat="1" ht="6" customHeight="1">
      <c r="BE157" s="53"/>
      <c r="BF157" s="53"/>
      <c r="BG157" s="53"/>
      <c r="BH157" s="53"/>
      <c r="BI157" s="53"/>
      <c r="BJ157" s="53"/>
      <c r="BK157" s="53"/>
      <c r="BL157" s="53"/>
      <c r="BM157" s="53"/>
      <c r="BN157" s="53"/>
      <c r="BO157" s="53"/>
      <c r="BP157" s="53"/>
      <c r="BQ157" s="53"/>
      <c r="BR157" s="53"/>
      <c r="BS157" s="53"/>
      <c r="BT157" s="54"/>
      <c r="BU157" s="54"/>
      <c r="BV157" s="54"/>
      <c r="BW157" s="54"/>
      <c r="BX157" s="54"/>
      <c r="BY157" s="54"/>
      <c r="BZ157" s="54"/>
      <c r="CA157" s="54"/>
      <c r="CB157" s="54"/>
      <c r="CC157" s="54"/>
      <c r="CD157" s="54"/>
    </row>
    <row r="158" spans="57:82" s="16" customFormat="1" ht="6" customHeight="1">
      <c r="BE158" s="53"/>
      <c r="BF158" s="53"/>
      <c r="BG158" s="53"/>
      <c r="BH158" s="53"/>
      <c r="BI158" s="53"/>
      <c r="BJ158" s="53"/>
      <c r="BK158" s="53"/>
      <c r="BL158" s="53"/>
      <c r="BM158" s="53"/>
      <c r="BN158" s="53"/>
      <c r="BO158" s="53"/>
      <c r="BP158" s="53"/>
      <c r="BQ158" s="53"/>
      <c r="BR158" s="53"/>
      <c r="BS158" s="53"/>
      <c r="BT158" s="54"/>
      <c r="BU158" s="54"/>
      <c r="BV158" s="54"/>
      <c r="BW158" s="54"/>
      <c r="BX158" s="54"/>
      <c r="BY158" s="54"/>
      <c r="BZ158" s="54"/>
      <c r="CA158" s="54"/>
      <c r="CB158" s="54"/>
      <c r="CC158" s="54"/>
      <c r="CD158" s="54"/>
    </row>
    <row r="159" spans="57:82" s="16" customFormat="1" ht="6" customHeight="1">
      <c r="BE159" s="53"/>
      <c r="BF159" s="53"/>
      <c r="BG159" s="53"/>
      <c r="BH159" s="53"/>
      <c r="BI159" s="53"/>
      <c r="BJ159" s="53"/>
      <c r="BK159" s="53"/>
      <c r="BL159" s="53"/>
      <c r="BM159" s="53"/>
      <c r="BN159" s="53"/>
      <c r="BO159" s="53"/>
      <c r="BP159" s="53"/>
      <c r="BQ159" s="53"/>
      <c r="BR159" s="53"/>
      <c r="BS159" s="53"/>
      <c r="BT159" s="54"/>
      <c r="BU159" s="54"/>
      <c r="BV159" s="54"/>
      <c r="BW159" s="54"/>
      <c r="BX159" s="54"/>
      <c r="BY159" s="54"/>
      <c r="BZ159" s="54"/>
      <c r="CA159" s="54"/>
      <c r="CB159" s="54"/>
      <c r="CC159" s="54"/>
      <c r="CD159" s="54"/>
    </row>
    <row r="160" spans="57:82" s="16" customFormat="1" ht="6" customHeight="1">
      <c r="BE160" s="53"/>
      <c r="BF160" s="53"/>
      <c r="BG160" s="53"/>
      <c r="BH160" s="53"/>
      <c r="BI160" s="53"/>
      <c r="BJ160" s="53"/>
      <c r="BK160" s="53"/>
      <c r="BL160" s="53"/>
      <c r="BM160" s="53"/>
      <c r="BN160" s="53"/>
      <c r="BO160" s="53"/>
      <c r="BP160" s="53"/>
      <c r="BQ160" s="53"/>
      <c r="BR160" s="53"/>
      <c r="BS160" s="53"/>
      <c r="BT160" s="54"/>
      <c r="BU160" s="54"/>
      <c r="BV160" s="54"/>
      <c r="BW160" s="54"/>
      <c r="BX160" s="54"/>
      <c r="BY160" s="54"/>
      <c r="BZ160" s="54"/>
      <c r="CA160" s="54"/>
      <c r="CB160" s="54"/>
      <c r="CC160" s="54"/>
      <c r="CD160" s="54"/>
    </row>
    <row r="161" spans="57:82" s="16" customFormat="1" ht="6" customHeight="1">
      <c r="BE161" s="53"/>
      <c r="BF161" s="53"/>
      <c r="BG161" s="53"/>
      <c r="BH161" s="53"/>
      <c r="BI161" s="53"/>
      <c r="BJ161" s="53"/>
      <c r="BK161" s="53"/>
      <c r="BL161" s="53"/>
      <c r="BM161" s="53"/>
      <c r="BN161" s="53"/>
      <c r="BO161" s="53"/>
      <c r="BP161" s="53"/>
      <c r="BQ161" s="53"/>
      <c r="BR161" s="53"/>
      <c r="BS161" s="53"/>
      <c r="BT161" s="54"/>
      <c r="BU161" s="54"/>
      <c r="BV161" s="54"/>
      <c r="BW161" s="54"/>
      <c r="BX161" s="54"/>
      <c r="BY161" s="54"/>
      <c r="BZ161" s="54"/>
      <c r="CA161" s="54"/>
      <c r="CB161" s="54"/>
      <c r="CC161" s="54"/>
      <c r="CD161" s="54"/>
    </row>
    <row r="162" spans="26:82" s="16" customFormat="1" ht="6" customHeight="1">
      <c r="Z162" s="14"/>
      <c r="AA162" s="14"/>
      <c r="AB162" s="14"/>
      <c r="AC162" s="14"/>
      <c r="AD162" s="14"/>
      <c r="AE162" s="14"/>
      <c r="AF162" s="14"/>
      <c r="AG162" s="14"/>
      <c r="AH162" s="14"/>
      <c r="AI162" s="14"/>
      <c r="AJ162" s="14"/>
      <c r="AK162" s="14"/>
      <c r="AL162" s="14"/>
      <c r="AM162" s="14"/>
      <c r="AN162" s="14"/>
      <c r="AO162" s="14"/>
      <c r="AP162" s="57"/>
      <c r="AQ162" s="57"/>
      <c r="AR162" s="57"/>
      <c r="AS162" s="57"/>
      <c r="AT162" s="57"/>
      <c r="AU162" s="57"/>
      <c r="AV162" s="57"/>
      <c r="BE162" s="53"/>
      <c r="BF162" s="53"/>
      <c r="BG162" s="53"/>
      <c r="BH162" s="53"/>
      <c r="BI162" s="53"/>
      <c r="BJ162" s="53"/>
      <c r="BK162" s="53"/>
      <c r="BL162" s="53"/>
      <c r="BM162" s="53"/>
      <c r="BN162" s="53"/>
      <c r="BO162" s="53"/>
      <c r="BP162" s="53"/>
      <c r="BQ162" s="53"/>
      <c r="BR162" s="53"/>
      <c r="BS162" s="53"/>
      <c r="BT162" s="54"/>
      <c r="BU162" s="54"/>
      <c r="BV162" s="54"/>
      <c r="BW162" s="54"/>
      <c r="BX162" s="54"/>
      <c r="BY162" s="54"/>
      <c r="BZ162" s="54"/>
      <c r="CA162" s="54"/>
      <c r="CB162" s="54"/>
      <c r="CC162" s="54"/>
      <c r="CD162" s="54"/>
    </row>
    <row r="163" spans="26:82" s="16" customFormat="1" ht="6" customHeight="1">
      <c r="Z163" s="14"/>
      <c r="AA163" s="14"/>
      <c r="AB163" s="14"/>
      <c r="AC163" s="14"/>
      <c r="AD163" s="14"/>
      <c r="AE163" s="14"/>
      <c r="AF163" s="14"/>
      <c r="AG163" s="14"/>
      <c r="AH163" s="14"/>
      <c r="AI163" s="14"/>
      <c r="AJ163" s="14"/>
      <c r="AK163" s="14"/>
      <c r="AL163" s="14"/>
      <c r="AM163" s="14"/>
      <c r="AN163" s="14"/>
      <c r="AO163" s="14"/>
      <c r="AP163" s="57"/>
      <c r="AQ163" s="57"/>
      <c r="AR163" s="57"/>
      <c r="AS163" s="57"/>
      <c r="AT163" s="57"/>
      <c r="AU163" s="57"/>
      <c r="AV163" s="57"/>
      <c r="BE163" s="53"/>
      <c r="BF163" s="53"/>
      <c r="BG163" s="53"/>
      <c r="BH163" s="53"/>
      <c r="BI163" s="53"/>
      <c r="BJ163" s="53"/>
      <c r="BK163" s="53"/>
      <c r="BL163" s="53"/>
      <c r="BM163" s="53"/>
      <c r="BN163" s="53"/>
      <c r="BO163" s="53"/>
      <c r="BP163" s="53"/>
      <c r="BQ163" s="53"/>
      <c r="BR163" s="53"/>
      <c r="BS163" s="53"/>
      <c r="BT163" s="54"/>
      <c r="BU163" s="54"/>
      <c r="BV163" s="54"/>
      <c r="BW163" s="54"/>
      <c r="BX163" s="54"/>
      <c r="BY163" s="54"/>
      <c r="BZ163" s="54"/>
      <c r="CA163" s="54"/>
      <c r="CB163" s="54"/>
      <c r="CC163" s="54"/>
      <c r="CD163" s="54"/>
    </row>
    <row r="164" spans="26:82" s="16" customFormat="1" ht="6" customHeight="1">
      <c r="Z164" s="14"/>
      <c r="AA164" s="14"/>
      <c r="AB164" s="14"/>
      <c r="AC164" s="14"/>
      <c r="AD164" s="14"/>
      <c r="AE164" s="14"/>
      <c r="AF164" s="14"/>
      <c r="AG164" s="14"/>
      <c r="AH164" s="14"/>
      <c r="AI164" s="14"/>
      <c r="AJ164" s="14"/>
      <c r="AK164" s="14"/>
      <c r="AL164" s="14"/>
      <c r="AM164" s="14"/>
      <c r="AN164" s="14"/>
      <c r="AO164" s="14"/>
      <c r="AP164" s="57"/>
      <c r="AQ164" s="57"/>
      <c r="AR164" s="57"/>
      <c r="AS164" s="57"/>
      <c r="AT164" s="57"/>
      <c r="AU164" s="57"/>
      <c r="AV164" s="57"/>
      <c r="BE164" s="53"/>
      <c r="BF164" s="53"/>
      <c r="BG164" s="53"/>
      <c r="BH164" s="53"/>
      <c r="BI164" s="53"/>
      <c r="BJ164" s="53"/>
      <c r="BK164" s="53"/>
      <c r="BL164" s="53"/>
      <c r="BM164" s="53"/>
      <c r="BN164" s="53"/>
      <c r="BO164" s="53"/>
      <c r="BP164" s="53"/>
      <c r="BQ164" s="53"/>
      <c r="BR164" s="53"/>
      <c r="BS164" s="53"/>
      <c r="BT164" s="54"/>
      <c r="BU164" s="54"/>
      <c r="BV164" s="54"/>
      <c r="BW164" s="54"/>
      <c r="BX164" s="54"/>
      <c r="BY164" s="54"/>
      <c r="BZ164" s="54"/>
      <c r="CA164" s="54"/>
      <c r="CB164" s="54"/>
      <c r="CC164" s="54"/>
      <c r="CD164" s="54"/>
    </row>
    <row r="165" spans="26:82" s="16" customFormat="1" ht="6" customHeight="1">
      <c r="Z165" s="14"/>
      <c r="AA165" s="14"/>
      <c r="AB165" s="14"/>
      <c r="AC165" s="14"/>
      <c r="AD165" s="14"/>
      <c r="AE165" s="14"/>
      <c r="AF165" s="14"/>
      <c r="AG165" s="14"/>
      <c r="AH165" s="14"/>
      <c r="AI165" s="14"/>
      <c r="AJ165" s="14"/>
      <c r="AK165" s="14"/>
      <c r="AL165" s="14"/>
      <c r="AM165" s="14"/>
      <c r="AN165" s="14"/>
      <c r="AO165" s="14"/>
      <c r="AP165" s="57"/>
      <c r="AQ165" s="57"/>
      <c r="AR165" s="57"/>
      <c r="AS165" s="57"/>
      <c r="AT165" s="57"/>
      <c r="AU165" s="57"/>
      <c r="AV165" s="57"/>
      <c r="BE165" s="53"/>
      <c r="BF165" s="53"/>
      <c r="BG165" s="53"/>
      <c r="BH165" s="53"/>
      <c r="BI165" s="53"/>
      <c r="BJ165" s="53"/>
      <c r="BK165" s="53"/>
      <c r="BL165" s="53"/>
      <c r="BM165" s="53"/>
      <c r="BN165" s="53"/>
      <c r="BO165" s="53"/>
      <c r="BP165" s="53"/>
      <c r="BQ165" s="53"/>
      <c r="BR165" s="53"/>
      <c r="BS165" s="53"/>
      <c r="BT165" s="54"/>
      <c r="BU165" s="54"/>
      <c r="BV165" s="54"/>
      <c r="BW165" s="54"/>
      <c r="BX165" s="54"/>
      <c r="BY165" s="54"/>
      <c r="BZ165" s="54"/>
      <c r="CA165" s="54"/>
      <c r="CB165" s="54"/>
      <c r="CC165" s="54"/>
      <c r="CD165" s="54"/>
    </row>
    <row r="166" spans="26:82" s="16" customFormat="1" ht="6" customHeight="1">
      <c r="Z166" s="14"/>
      <c r="AA166" s="14"/>
      <c r="AB166" s="14"/>
      <c r="AC166" s="14"/>
      <c r="AD166" s="14"/>
      <c r="AE166" s="14"/>
      <c r="AF166" s="14"/>
      <c r="AG166" s="14"/>
      <c r="AH166" s="14"/>
      <c r="AI166" s="14"/>
      <c r="AJ166" s="14"/>
      <c r="AK166" s="14"/>
      <c r="AL166" s="14"/>
      <c r="AM166" s="14"/>
      <c r="AN166" s="14"/>
      <c r="AO166" s="14"/>
      <c r="AP166" s="57"/>
      <c r="AQ166" s="57"/>
      <c r="AR166" s="57"/>
      <c r="AS166" s="57"/>
      <c r="AT166" s="57"/>
      <c r="AU166" s="57"/>
      <c r="AV166" s="57"/>
      <c r="BE166" s="53"/>
      <c r="BF166" s="53"/>
      <c r="BG166" s="53"/>
      <c r="BH166" s="53"/>
      <c r="BI166" s="53"/>
      <c r="BJ166" s="53"/>
      <c r="BK166" s="53"/>
      <c r="BL166" s="53"/>
      <c r="BM166" s="53"/>
      <c r="BN166" s="53"/>
      <c r="BO166" s="53"/>
      <c r="BP166" s="53"/>
      <c r="BQ166" s="53"/>
      <c r="BR166" s="53"/>
      <c r="BS166" s="53"/>
      <c r="BT166" s="54"/>
      <c r="BU166" s="54"/>
      <c r="BV166" s="54"/>
      <c r="BW166" s="54"/>
      <c r="BX166" s="54"/>
      <c r="BY166" s="54"/>
      <c r="BZ166" s="54"/>
      <c r="CA166" s="54"/>
      <c r="CB166" s="54"/>
      <c r="CC166" s="54"/>
      <c r="CD166" s="54"/>
    </row>
    <row r="167" spans="26:82" s="16" customFormat="1" ht="6" customHeight="1">
      <c r="Z167" s="14"/>
      <c r="AA167" s="14"/>
      <c r="AB167" s="14"/>
      <c r="AC167" s="14"/>
      <c r="AD167" s="14"/>
      <c r="AE167" s="14"/>
      <c r="AF167" s="14"/>
      <c r="AG167" s="14"/>
      <c r="AH167" s="14"/>
      <c r="AI167" s="14"/>
      <c r="AJ167" s="14"/>
      <c r="AK167" s="14"/>
      <c r="AL167" s="14"/>
      <c r="AM167" s="14"/>
      <c r="AN167" s="14"/>
      <c r="AO167" s="14"/>
      <c r="AP167" s="57"/>
      <c r="AQ167" s="57"/>
      <c r="AR167" s="57"/>
      <c r="AS167" s="57"/>
      <c r="AT167" s="57"/>
      <c r="AU167" s="57"/>
      <c r="AV167" s="57"/>
      <c r="BE167" s="53"/>
      <c r="BF167" s="53"/>
      <c r="BG167" s="53"/>
      <c r="BH167" s="53"/>
      <c r="BI167" s="53"/>
      <c r="BJ167" s="53"/>
      <c r="BK167" s="53"/>
      <c r="BL167" s="53"/>
      <c r="BM167" s="53"/>
      <c r="BN167" s="53"/>
      <c r="BO167" s="53"/>
      <c r="BP167" s="53"/>
      <c r="BQ167" s="53"/>
      <c r="BR167" s="53"/>
      <c r="BS167" s="53"/>
      <c r="BT167" s="54"/>
      <c r="BU167" s="54"/>
      <c r="BV167" s="54"/>
      <c r="BW167" s="54"/>
      <c r="BX167" s="54"/>
      <c r="BY167" s="54"/>
      <c r="BZ167" s="54"/>
      <c r="CA167" s="54"/>
      <c r="CB167" s="54"/>
      <c r="CC167" s="54"/>
      <c r="CD167" s="54"/>
    </row>
    <row r="168" spans="26:82" s="16" customFormat="1" ht="6" customHeight="1">
      <c r="Z168" s="14"/>
      <c r="AA168" s="14"/>
      <c r="AB168" s="14"/>
      <c r="AC168" s="14"/>
      <c r="AD168" s="14"/>
      <c r="AE168" s="14"/>
      <c r="AF168" s="14"/>
      <c r="AG168" s="14"/>
      <c r="AH168" s="14"/>
      <c r="AI168" s="14"/>
      <c r="AJ168" s="14"/>
      <c r="AK168" s="14"/>
      <c r="AL168" s="14"/>
      <c r="AM168" s="14"/>
      <c r="AN168" s="14"/>
      <c r="AO168" s="14"/>
      <c r="AP168" s="57"/>
      <c r="AQ168" s="57"/>
      <c r="AR168" s="57"/>
      <c r="AS168" s="57"/>
      <c r="AT168" s="57"/>
      <c r="AU168" s="57"/>
      <c r="AV168" s="57"/>
      <c r="BE168" s="53"/>
      <c r="BF168" s="53"/>
      <c r="BG168" s="53"/>
      <c r="BH168" s="53"/>
      <c r="BI168" s="53"/>
      <c r="BJ168" s="53"/>
      <c r="BK168" s="53"/>
      <c r="BL168" s="53"/>
      <c r="BM168" s="53"/>
      <c r="BN168" s="53"/>
      <c r="BO168" s="53"/>
      <c r="BP168" s="53"/>
      <c r="BQ168" s="53"/>
      <c r="BR168" s="53"/>
      <c r="BS168" s="53"/>
      <c r="BT168" s="54"/>
      <c r="BU168" s="54"/>
      <c r="BV168" s="54"/>
      <c r="BW168" s="54"/>
      <c r="BX168" s="54"/>
      <c r="BY168" s="54"/>
      <c r="BZ168" s="54"/>
      <c r="CA168" s="54"/>
      <c r="CB168" s="54"/>
      <c r="CC168" s="54"/>
      <c r="CD168" s="54"/>
    </row>
    <row r="169" spans="26:82" s="16" customFormat="1" ht="6" customHeight="1">
      <c r="Z169" s="14"/>
      <c r="AA169" s="14"/>
      <c r="AB169" s="14"/>
      <c r="AC169" s="14"/>
      <c r="AD169" s="14"/>
      <c r="AE169" s="14"/>
      <c r="AF169" s="14"/>
      <c r="AG169" s="14"/>
      <c r="AH169" s="14"/>
      <c r="AI169" s="14"/>
      <c r="AJ169" s="14"/>
      <c r="AK169" s="14"/>
      <c r="AL169" s="14"/>
      <c r="AM169" s="14"/>
      <c r="AN169" s="14"/>
      <c r="AO169" s="14"/>
      <c r="AP169" s="57"/>
      <c r="AQ169" s="57"/>
      <c r="AR169" s="57"/>
      <c r="AS169" s="57"/>
      <c r="AT169" s="57"/>
      <c r="AU169" s="57"/>
      <c r="AV169" s="57"/>
      <c r="BE169" s="53"/>
      <c r="BF169" s="53"/>
      <c r="BG169" s="53"/>
      <c r="BH169" s="53"/>
      <c r="BI169" s="53"/>
      <c r="BJ169" s="53"/>
      <c r="BK169" s="53"/>
      <c r="BL169" s="53"/>
      <c r="BM169" s="53"/>
      <c r="BN169" s="53"/>
      <c r="BO169" s="53"/>
      <c r="BP169" s="53"/>
      <c r="BQ169" s="53"/>
      <c r="BR169" s="53"/>
      <c r="BS169" s="53"/>
      <c r="BT169" s="54"/>
      <c r="BU169" s="54"/>
      <c r="BV169" s="54"/>
      <c r="BW169" s="54"/>
      <c r="BX169" s="54"/>
      <c r="BY169" s="54"/>
      <c r="BZ169" s="54"/>
      <c r="CA169" s="54"/>
      <c r="CB169" s="54"/>
      <c r="CC169" s="54"/>
      <c r="CD169" s="54"/>
    </row>
    <row r="170" spans="26:82" s="16" customFormat="1" ht="6" customHeight="1">
      <c r="Z170" s="14"/>
      <c r="AA170" s="14"/>
      <c r="AB170" s="14"/>
      <c r="AC170" s="14"/>
      <c r="AD170" s="14"/>
      <c r="AE170" s="14"/>
      <c r="AF170" s="14"/>
      <c r="AG170" s="14"/>
      <c r="AH170" s="14"/>
      <c r="AI170" s="14"/>
      <c r="AJ170" s="14"/>
      <c r="AK170" s="14"/>
      <c r="AL170" s="14"/>
      <c r="AM170" s="14"/>
      <c r="AN170" s="14"/>
      <c r="AO170" s="14"/>
      <c r="AP170" s="57"/>
      <c r="AQ170" s="57"/>
      <c r="AR170" s="57"/>
      <c r="AS170" s="57"/>
      <c r="AT170" s="57"/>
      <c r="AU170" s="57"/>
      <c r="AV170" s="57"/>
      <c r="BE170" s="53"/>
      <c r="BF170" s="53"/>
      <c r="BG170" s="53"/>
      <c r="BH170" s="53"/>
      <c r="BI170" s="53"/>
      <c r="BJ170" s="53"/>
      <c r="BK170" s="53"/>
      <c r="BL170" s="53"/>
      <c r="BM170" s="53"/>
      <c r="BN170" s="53"/>
      <c r="BO170" s="53"/>
      <c r="BP170" s="53"/>
      <c r="BQ170" s="53"/>
      <c r="BR170" s="53"/>
      <c r="BS170" s="53"/>
      <c r="BT170" s="54"/>
      <c r="BU170" s="54"/>
      <c r="BV170" s="54"/>
      <c r="BW170" s="54"/>
      <c r="BX170" s="54"/>
      <c r="BY170" s="54"/>
      <c r="BZ170" s="54"/>
      <c r="CA170" s="54"/>
      <c r="CB170" s="54"/>
      <c r="CC170" s="54"/>
      <c r="CD170" s="54"/>
    </row>
    <row r="171" spans="57:82" s="16" customFormat="1" ht="6" customHeight="1">
      <c r="BE171" s="53"/>
      <c r="BF171" s="53"/>
      <c r="BG171" s="53"/>
      <c r="BH171" s="53"/>
      <c r="BI171" s="53"/>
      <c r="BJ171" s="53"/>
      <c r="BK171" s="53"/>
      <c r="BL171" s="53"/>
      <c r="BM171" s="53"/>
      <c r="BN171" s="53"/>
      <c r="BO171" s="53"/>
      <c r="BP171" s="53"/>
      <c r="BQ171" s="53"/>
      <c r="BR171" s="53"/>
      <c r="BS171" s="53"/>
      <c r="BT171" s="54"/>
      <c r="BU171" s="54"/>
      <c r="BV171" s="54"/>
      <c r="BW171" s="54"/>
      <c r="BX171" s="54"/>
      <c r="BY171" s="54"/>
      <c r="BZ171" s="54"/>
      <c r="CA171" s="54"/>
      <c r="CB171" s="54"/>
      <c r="CC171" s="54"/>
      <c r="CD171" s="54"/>
    </row>
    <row r="172" spans="57:82" s="16" customFormat="1" ht="6" customHeight="1">
      <c r="BE172" s="53"/>
      <c r="BF172" s="53"/>
      <c r="BG172" s="53"/>
      <c r="BH172" s="53"/>
      <c r="BI172" s="53"/>
      <c r="BJ172" s="53"/>
      <c r="BK172" s="53"/>
      <c r="BL172" s="53"/>
      <c r="BM172" s="53"/>
      <c r="BN172" s="53"/>
      <c r="BO172" s="53"/>
      <c r="BP172" s="53"/>
      <c r="BQ172" s="53"/>
      <c r="BR172" s="53"/>
      <c r="BS172" s="53"/>
      <c r="BT172" s="54"/>
      <c r="BU172" s="54"/>
      <c r="BV172" s="54"/>
      <c r="BW172" s="54"/>
      <c r="BX172" s="54"/>
      <c r="BY172" s="54"/>
      <c r="BZ172" s="54"/>
      <c r="CA172" s="54"/>
      <c r="CB172" s="54"/>
      <c r="CC172" s="54"/>
      <c r="CD172" s="54"/>
    </row>
    <row r="173" spans="57:82" s="16" customFormat="1" ht="6" customHeight="1">
      <c r="BE173" s="53"/>
      <c r="BF173" s="53"/>
      <c r="BG173" s="53"/>
      <c r="BH173" s="53"/>
      <c r="BI173" s="53"/>
      <c r="BJ173" s="53"/>
      <c r="BK173" s="53"/>
      <c r="BL173" s="53"/>
      <c r="BM173" s="53"/>
      <c r="BN173" s="53"/>
      <c r="BO173" s="53"/>
      <c r="BP173" s="53"/>
      <c r="BQ173" s="53"/>
      <c r="BR173" s="53"/>
      <c r="BS173" s="53"/>
      <c r="BT173" s="54"/>
      <c r="BU173" s="54"/>
      <c r="BV173" s="54"/>
      <c r="BW173" s="54"/>
      <c r="BX173" s="54"/>
      <c r="BY173" s="54"/>
      <c r="BZ173" s="54"/>
      <c r="CA173" s="54"/>
      <c r="CB173" s="54"/>
      <c r="CC173" s="54"/>
      <c r="CD173" s="54"/>
    </row>
    <row r="174" spans="57:82" s="16" customFormat="1" ht="6" customHeight="1">
      <c r="BE174" s="53"/>
      <c r="BF174" s="53"/>
      <c r="BG174" s="53"/>
      <c r="BH174" s="53"/>
      <c r="BI174" s="53"/>
      <c r="BJ174" s="53"/>
      <c r="BK174" s="53"/>
      <c r="BL174" s="53"/>
      <c r="BM174" s="53"/>
      <c r="BN174" s="53"/>
      <c r="BO174" s="53"/>
      <c r="BP174" s="53"/>
      <c r="BQ174" s="53"/>
      <c r="BR174" s="53"/>
      <c r="BS174" s="53"/>
      <c r="BT174" s="54"/>
      <c r="BU174" s="54"/>
      <c r="BV174" s="54"/>
      <c r="BW174" s="54"/>
      <c r="BX174" s="54"/>
      <c r="BY174" s="54"/>
      <c r="BZ174" s="54"/>
      <c r="CA174" s="54"/>
      <c r="CB174" s="54"/>
      <c r="CC174" s="54"/>
      <c r="CD174" s="54"/>
    </row>
    <row r="175" spans="57:82" s="16" customFormat="1" ht="6" customHeight="1">
      <c r="BE175" s="53"/>
      <c r="BF175" s="53"/>
      <c r="BG175" s="53"/>
      <c r="BH175" s="53"/>
      <c r="BI175" s="53"/>
      <c r="BJ175" s="53"/>
      <c r="BK175" s="53"/>
      <c r="BL175" s="53"/>
      <c r="BM175" s="53"/>
      <c r="BN175" s="53"/>
      <c r="BO175" s="53"/>
      <c r="BP175" s="53"/>
      <c r="BQ175" s="53"/>
      <c r="BR175" s="53"/>
      <c r="BS175" s="53"/>
      <c r="BT175" s="54"/>
      <c r="BU175" s="54"/>
      <c r="BV175" s="54"/>
      <c r="BW175" s="54"/>
      <c r="BX175" s="54"/>
      <c r="BY175" s="54"/>
      <c r="BZ175" s="54"/>
      <c r="CA175" s="54"/>
      <c r="CB175" s="54"/>
      <c r="CC175" s="54"/>
      <c r="CD175" s="54"/>
    </row>
    <row r="176" spans="57:82" s="16" customFormat="1" ht="6" customHeight="1">
      <c r="BE176" s="53"/>
      <c r="BF176" s="53"/>
      <c r="BG176" s="53"/>
      <c r="BH176" s="53"/>
      <c r="BI176" s="53"/>
      <c r="BJ176" s="53"/>
      <c r="BK176" s="53"/>
      <c r="BL176" s="53"/>
      <c r="BM176" s="53"/>
      <c r="BN176" s="53"/>
      <c r="BO176" s="53"/>
      <c r="BP176" s="53"/>
      <c r="BQ176" s="53"/>
      <c r="BR176" s="53"/>
      <c r="BS176" s="53"/>
      <c r="BT176" s="54"/>
      <c r="BU176" s="54"/>
      <c r="BV176" s="54"/>
      <c r="BW176" s="54"/>
      <c r="BX176" s="54"/>
      <c r="BY176" s="54"/>
      <c r="BZ176" s="54"/>
      <c r="CA176" s="54"/>
      <c r="CB176" s="54"/>
      <c r="CC176" s="54"/>
      <c r="CD176" s="54"/>
    </row>
    <row r="177" spans="57:82" s="16" customFormat="1" ht="6" customHeight="1">
      <c r="BE177" s="53"/>
      <c r="BF177" s="53"/>
      <c r="BG177" s="53"/>
      <c r="BH177" s="53"/>
      <c r="BI177" s="53"/>
      <c r="BJ177" s="53"/>
      <c r="BK177" s="53"/>
      <c r="BL177" s="53"/>
      <c r="BM177" s="53"/>
      <c r="BN177" s="53"/>
      <c r="BO177" s="53"/>
      <c r="BP177" s="53"/>
      <c r="BQ177" s="53"/>
      <c r="BR177" s="53"/>
      <c r="BS177" s="53"/>
      <c r="BT177" s="54"/>
      <c r="BU177" s="54"/>
      <c r="BV177" s="54"/>
      <c r="BW177" s="54"/>
      <c r="BX177" s="54"/>
      <c r="BY177" s="54"/>
      <c r="BZ177" s="54"/>
      <c r="CA177" s="54"/>
      <c r="CB177" s="54"/>
      <c r="CC177" s="54"/>
      <c r="CD177" s="54"/>
    </row>
    <row r="178" spans="57:82" s="16" customFormat="1" ht="6" customHeight="1">
      <c r="BE178" s="53"/>
      <c r="BF178" s="53"/>
      <c r="BG178" s="53"/>
      <c r="BH178" s="53"/>
      <c r="BI178" s="53"/>
      <c r="BJ178" s="53"/>
      <c r="BK178" s="53"/>
      <c r="BL178" s="53"/>
      <c r="BM178" s="53"/>
      <c r="BN178" s="53"/>
      <c r="BO178" s="53"/>
      <c r="BP178" s="53"/>
      <c r="BQ178" s="53"/>
      <c r="BR178" s="53"/>
      <c r="BS178" s="53"/>
      <c r="BT178" s="54"/>
      <c r="BU178" s="54"/>
      <c r="BV178" s="54"/>
      <c r="BW178" s="54"/>
      <c r="BX178" s="54"/>
      <c r="BY178" s="54"/>
      <c r="BZ178" s="54"/>
      <c r="CA178" s="54"/>
      <c r="CB178" s="54"/>
      <c r="CC178" s="54"/>
      <c r="CD178" s="54"/>
    </row>
    <row r="179" spans="57:82" s="16" customFormat="1" ht="6" customHeight="1">
      <c r="BE179" s="53"/>
      <c r="BF179" s="53"/>
      <c r="BG179" s="53"/>
      <c r="BH179" s="53"/>
      <c r="BI179" s="53"/>
      <c r="BJ179" s="53"/>
      <c r="BK179" s="53"/>
      <c r="BL179" s="53"/>
      <c r="BM179" s="53"/>
      <c r="BN179" s="53"/>
      <c r="BO179" s="53"/>
      <c r="BP179" s="53"/>
      <c r="BQ179" s="53"/>
      <c r="BR179" s="53"/>
      <c r="BS179" s="53"/>
      <c r="BT179" s="54"/>
      <c r="BU179" s="54"/>
      <c r="BV179" s="54"/>
      <c r="BW179" s="54"/>
      <c r="BX179" s="54"/>
      <c r="BY179" s="54"/>
      <c r="BZ179" s="54"/>
      <c r="CA179" s="54"/>
      <c r="CB179" s="54"/>
      <c r="CC179" s="54"/>
      <c r="CD179" s="54"/>
    </row>
    <row r="180" spans="57:82" s="16" customFormat="1" ht="6" customHeight="1">
      <c r="BE180" s="53"/>
      <c r="BF180" s="53"/>
      <c r="BG180" s="53"/>
      <c r="BH180" s="53"/>
      <c r="BI180" s="53"/>
      <c r="BJ180" s="53"/>
      <c r="BK180" s="53"/>
      <c r="BL180" s="53"/>
      <c r="BM180" s="53"/>
      <c r="BN180" s="53"/>
      <c r="BO180" s="53"/>
      <c r="BP180" s="53"/>
      <c r="BQ180" s="53"/>
      <c r="BR180" s="53"/>
      <c r="BS180" s="53"/>
      <c r="BT180" s="54"/>
      <c r="BU180" s="54"/>
      <c r="BV180" s="54"/>
      <c r="BW180" s="54"/>
      <c r="BX180" s="54"/>
      <c r="BY180" s="54"/>
      <c r="BZ180" s="54"/>
      <c r="CA180" s="54"/>
      <c r="CB180" s="54"/>
      <c r="CC180" s="54"/>
      <c r="CD180" s="54"/>
    </row>
    <row r="181" spans="57:82" s="16" customFormat="1" ht="6" customHeight="1">
      <c r="BE181" s="53"/>
      <c r="BF181" s="53"/>
      <c r="BG181" s="53"/>
      <c r="BH181" s="53"/>
      <c r="BI181" s="53"/>
      <c r="BJ181" s="53"/>
      <c r="BK181" s="53"/>
      <c r="BL181" s="53"/>
      <c r="BM181" s="53"/>
      <c r="BN181" s="53"/>
      <c r="BO181" s="53"/>
      <c r="BP181" s="53"/>
      <c r="BQ181" s="53"/>
      <c r="BR181" s="53"/>
      <c r="BS181" s="53"/>
      <c r="BT181" s="54"/>
      <c r="BU181" s="54"/>
      <c r="BV181" s="54"/>
      <c r="BW181" s="54"/>
      <c r="BX181" s="54"/>
      <c r="BY181" s="54"/>
      <c r="BZ181" s="54"/>
      <c r="CA181" s="54"/>
      <c r="CB181" s="54"/>
      <c r="CC181" s="54"/>
      <c r="CD181" s="54"/>
    </row>
    <row r="182" spans="57:82" s="16" customFormat="1" ht="6" customHeight="1">
      <c r="BE182" s="53"/>
      <c r="BF182" s="53"/>
      <c r="BG182" s="53"/>
      <c r="BH182" s="53"/>
      <c r="BI182" s="53"/>
      <c r="BJ182" s="53"/>
      <c r="BK182" s="53"/>
      <c r="BL182" s="53"/>
      <c r="BM182" s="53"/>
      <c r="BN182" s="53"/>
      <c r="BO182" s="53"/>
      <c r="BP182" s="53"/>
      <c r="BQ182" s="53"/>
      <c r="BR182" s="53"/>
      <c r="BS182" s="53"/>
      <c r="BT182" s="54"/>
      <c r="BU182" s="54"/>
      <c r="BV182" s="54"/>
      <c r="BW182" s="54"/>
      <c r="BX182" s="54"/>
      <c r="BY182" s="54"/>
      <c r="BZ182" s="54"/>
      <c r="CA182" s="54"/>
      <c r="CB182" s="54"/>
      <c r="CC182" s="54"/>
      <c r="CD182" s="54"/>
    </row>
    <row r="183" spans="57:82" s="16" customFormat="1" ht="6" customHeight="1">
      <c r="BE183" s="53"/>
      <c r="BF183" s="53"/>
      <c r="BG183" s="53"/>
      <c r="BH183" s="53"/>
      <c r="BI183" s="53"/>
      <c r="BJ183" s="53"/>
      <c r="BK183" s="53"/>
      <c r="BL183" s="53"/>
      <c r="BM183" s="53"/>
      <c r="BN183" s="53"/>
      <c r="BO183" s="53"/>
      <c r="BP183" s="53"/>
      <c r="BQ183" s="53"/>
      <c r="BR183" s="53"/>
      <c r="BS183" s="53"/>
      <c r="BT183" s="54"/>
      <c r="BU183" s="54"/>
      <c r="BV183" s="54"/>
      <c r="BW183" s="54"/>
      <c r="BX183" s="54"/>
      <c r="BY183" s="54"/>
      <c r="BZ183" s="54"/>
      <c r="CA183" s="54"/>
      <c r="CB183" s="54"/>
      <c r="CC183" s="54"/>
      <c r="CD183" s="54"/>
    </row>
    <row r="184" spans="57:82" s="16" customFormat="1" ht="3" customHeight="1">
      <c r="BE184" s="53"/>
      <c r="BF184" s="53"/>
      <c r="BG184" s="53"/>
      <c r="BH184" s="53"/>
      <c r="BI184" s="53"/>
      <c r="BJ184" s="53"/>
      <c r="BK184" s="53"/>
      <c r="BL184" s="53"/>
      <c r="BM184" s="53"/>
      <c r="BN184" s="53"/>
      <c r="BO184" s="53"/>
      <c r="BP184" s="53"/>
      <c r="BQ184" s="53"/>
      <c r="BR184" s="53"/>
      <c r="BS184" s="53"/>
      <c r="BT184" s="54"/>
      <c r="BU184" s="54"/>
      <c r="BV184" s="54"/>
      <c r="BW184" s="54"/>
      <c r="BX184" s="54"/>
      <c r="BY184" s="54"/>
      <c r="BZ184" s="54"/>
      <c r="CA184" s="54"/>
      <c r="CB184" s="54"/>
      <c r="CC184" s="54"/>
      <c r="CD184" s="54"/>
    </row>
    <row r="185" spans="57:82" s="16" customFormat="1" ht="3" customHeight="1">
      <c r="BE185" s="53"/>
      <c r="BF185" s="53"/>
      <c r="BG185" s="53"/>
      <c r="BH185" s="53"/>
      <c r="BI185" s="53"/>
      <c r="BJ185" s="53"/>
      <c r="BK185" s="53"/>
      <c r="BL185" s="53"/>
      <c r="BM185" s="53"/>
      <c r="BN185" s="53"/>
      <c r="BO185" s="53"/>
      <c r="BP185" s="53"/>
      <c r="BQ185" s="53"/>
      <c r="BR185" s="53"/>
      <c r="BS185" s="53"/>
      <c r="BT185" s="54"/>
      <c r="BU185" s="54"/>
      <c r="BV185" s="54"/>
      <c r="BW185" s="54"/>
      <c r="BX185" s="54"/>
      <c r="BY185" s="54"/>
      <c r="BZ185" s="54"/>
      <c r="CA185" s="54"/>
      <c r="CB185" s="54"/>
      <c r="CC185" s="54"/>
      <c r="CD185" s="54"/>
    </row>
    <row r="186" spans="57:82" s="16" customFormat="1" ht="3" customHeight="1">
      <c r="BE186" s="53"/>
      <c r="BF186" s="53"/>
      <c r="BG186" s="53"/>
      <c r="BH186" s="53"/>
      <c r="BI186" s="53"/>
      <c r="BJ186" s="53"/>
      <c r="BK186" s="53"/>
      <c r="BL186" s="53"/>
      <c r="BM186" s="53"/>
      <c r="BN186" s="53"/>
      <c r="BO186" s="53"/>
      <c r="BP186" s="53"/>
      <c r="BQ186" s="53"/>
      <c r="BR186" s="53"/>
      <c r="BS186" s="53"/>
      <c r="BT186" s="54"/>
      <c r="BU186" s="54"/>
      <c r="BV186" s="54"/>
      <c r="BW186" s="54"/>
      <c r="BX186" s="54"/>
      <c r="BY186" s="54"/>
      <c r="BZ186" s="54"/>
      <c r="CA186" s="54"/>
      <c r="CB186" s="54"/>
      <c r="CC186" s="54"/>
      <c r="CD186" s="54"/>
    </row>
    <row r="187" spans="57:82" s="16" customFormat="1" ht="3" customHeight="1">
      <c r="BE187" s="53"/>
      <c r="BF187" s="53"/>
      <c r="BG187" s="53"/>
      <c r="BH187" s="53"/>
      <c r="BI187" s="53"/>
      <c r="BJ187" s="53"/>
      <c r="BK187" s="53"/>
      <c r="BL187" s="53"/>
      <c r="BM187" s="53"/>
      <c r="BN187" s="53"/>
      <c r="BO187" s="53"/>
      <c r="BP187" s="53"/>
      <c r="BQ187" s="53"/>
      <c r="BR187" s="53"/>
      <c r="BS187" s="53"/>
      <c r="BT187" s="54"/>
      <c r="BU187" s="54"/>
      <c r="BV187" s="54"/>
      <c r="BW187" s="54"/>
      <c r="BX187" s="54"/>
      <c r="BY187" s="54"/>
      <c r="BZ187" s="54"/>
      <c r="CA187" s="54"/>
      <c r="CB187" s="54"/>
      <c r="CC187" s="54"/>
      <c r="CD187" s="54"/>
    </row>
    <row r="188" spans="57:82" s="16" customFormat="1" ht="3" customHeight="1">
      <c r="BE188" s="53"/>
      <c r="BF188" s="53"/>
      <c r="BG188" s="53"/>
      <c r="BH188" s="53"/>
      <c r="BI188" s="53"/>
      <c r="BJ188" s="53"/>
      <c r="BK188" s="53"/>
      <c r="BL188" s="53"/>
      <c r="BM188" s="53"/>
      <c r="BN188" s="53"/>
      <c r="BO188" s="53"/>
      <c r="BP188" s="53"/>
      <c r="BQ188" s="53"/>
      <c r="BR188" s="53"/>
      <c r="BS188" s="53"/>
      <c r="BT188" s="54"/>
      <c r="BU188" s="54"/>
      <c r="BV188" s="54"/>
      <c r="BW188" s="54"/>
      <c r="BX188" s="54"/>
      <c r="BY188" s="54"/>
      <c r="BZ188" s="54"/>
      <c r="CA188" s="54"/>
      <c r="CB188" s="54"/>
      <c r="CC188" s="54"/>
      <c r="CD188" s="54"/>
    </row>
    <row r="189" spans="57:82" s="16" customFormat="1" ht="3" customHeight="1">
      <c r="BE189" s="53"/>
      <c r="BF189" s="53"/>
      <c r="BG189" s="53"/>
      <c r="BH189" s="53"/>
      <c r="BI189" s="53"/>
      <c r="BJ189" s="53"/>
      <c r="BK189" s="53"/>
      <c r="BL189" s="53"/>
      <c r="BM189" s="53"/>
      <c r="BN189" s="53"/>
      <c r="BO189" s="53"/>
      <c r="BP189" s="53"/>
      <c r="BQ189" s="53"/>
      <c r="BR189" s="53"/>
      <c r="BS189" s="53"/>
      <c r="BT189" s="54"/>
      <c r="BU189" s="54"/>
      <c r="BV189" s="54"/>
      <c r="BW189" s="54"/>
      <c r="BX189" s="54"/>
      <c r="BY189" s="54"/>
      <c r="BZ189" s="54"/>
      <c r="CA189" s="54"/>
      <c r="CB189" s="54"/>
      <c r="CC189" s="54"/>
      <c r="CD189" s="54"/>
    </row>
    <row r="190" spans="57:82" s="16" customFormat="1" ht="3" customHeight="1">
      <c r="BE190" s="53"/>
      <c r="BF190" s="53"/>
      <c r="BG190" s="53"/>
      <c r="BH190" s="53"/>
      <c r="BI190" s="53"/>
      <c r="BJ190" s="53"/>
      <c r="BK190" s="53"/>
      <c r="BL190" s="53"/>
      <c r="BM190" s="53"/>
      <c r="BN190" s="53"/>
      <c r="BO190" s="53"/>
      <c r="BP190" s="53"/>
      <c r="BQ190" s="53"/>
      <c r="BR190" s="53"/>
      <c r="BS190" s="53"/>
      <c r="BT190" s="54"/>
      <c r="BU190" s="54"/>
      <c r="BV190" s="54"/>
      <c r="BW190" s="54"/>
      <c r="BX190" s="54"/>
      <c r="BY190" s="54"/>
      <c r="BZ190" s="54"/>
      <c r="CA190" s="54"/>
      <c r="CB190" s="54"/>
      <c r="CC190" s="54"/>
      <c r="CD190" s="54"/>
    </row>
    <row r="191" spans="57:82" s="16" customFormat="1" ht="3" customHeight="1">
      <c r="BE191" s="53"/>
      <c r="BF191" s="53"/>
      <c r="BG191" s="53"/>
      <c r="BH191" s="53"/>
      <c r="BI191" s="53"/>
      <c r="BJ191" s="53"/>
      <c r="BK191" s="53"/>
      <c r="BL191" s="53"/>
      <c r="BM191" s="53"/>
      <c r="BN191" s="53"/>
      <c r="BO191" s="53"/>
      <c r="BP191" s="53"/>
      <c r="BQ191" s="53"/>
      <c r="BR191" s="53"/>
      <c r="BS191" s="53"/>
      <c r="BT191" s="54"/>
      <c r="BU191" s="54"/>
      <c r="BV191" s="54"/>
      <c r="BW191" s="54"/>
      <c r="BX191" s="54"/>
      <c r="BY191" s="54"/>
      <c r="BZ191" s="54"/>
      <c r="CA191" s="54"/>
      <c r="CB191" s="54"/>
      <c r="CC191" s="54"/>
      <c r="CD191" s="54"/>
    </row>
    <row r="192" spans="57:82" s="16" customFormat="1" ht="3" customHeight="1">
      <c r="BE192" s="53"/>
      <c r="BF192" s="53"/>
      <c r="BG192" s="53"/>
      <c r="BH192" s="53"/>
      <c r="BI192" s="53"/>
      <c r="BJ192" s="53"/>
      <c r="BK192" s="53"/>
      <c r="BL192" s="53"/>
      <c r="BM192" s="53"/>
      <c r="BN192" s="53"/>
      <c r="BO192" s="53"/>
      <c r="BP192" s="53"/>
      <c r="BQ192" s="53"/>
      <c r="BR192" s="53"/>
      <c r="BS192" s="53"/>
      <c r="BT192" s="54"/>
      <c r="BU192" s="54"/>
      <c r="BV192" s="54"/>
      <c r="BW192" s="54"/>
      <c r="BX192" s="54"/>
      <c r="BY192" s="54"/>
      <c r="BZ192" s="54"/>
      <c r="CA192" s="54"/>
      <c r="CB192" s="54"/>
      <c r="CC192" s="54"/>
      <c r="CD192" s="54"/>
    </row>
    <row r="193" spans="57:82" s="16" customFormat="1" ht="3" customHeight="1">
      <c r="BE193" s="53"/>
      <c r="BF193" s="53"/>
      <c r="BG193" s="53"/>
      <c r="BH193" s="53"/>
      <c r="BI193" s="53"/>
      <c r="BJ193" s="53"/>
      <c r="BK193" s="53"/>
      <c r="BL193" s="53"/>
      <c r="BM193" s="53"/>
      <c r="BN193" s="53"/>
      <c r="BO193" s="53"/>
      <c r="BP193" s="53"/>
      <c r="BQ193" s="53"/>
      <c r="BR193" s="53"/>
      <c r="BS193" s="53"/>
      <c r="BT193" s="54"/>
      <c r="BU193" s="54"/>
      <c r="BV193" s="54"/>
      <c r="BW193" s="54"/>
      <c r="BX193" s="54"/>
      <c r="BY193" s="54"/>
      <c r="BZ193" s="54"/>
      <c r="CA193" s="54"/>
      <c r="CB193" s="54"/>
      <c r="CC193" s="54"/>
      <c r="CD193" s="54"/>
    </row>
    <row r="194" spans="57:82" s="16" customFormat="1" ht="3" customHeight="1">
      <c r="BE194" s="53"/>
      <c r="BF194" s="53"/>
      <c r="BG194" s="53"/>
      <c r="BH194" s="53"/>
      <c r="BI194" s="53"/>
      <c r="BJ194" s="53"/>
      <c r="BK194" s="53"/>
      <c r="BL194" s="53"/>
      <c r="BM194" s="53"/>
      <c r="BN194" s="53"/>
      <c r="BO194" s="53"/>
      <c r="BP194" s="53"/>
      <c r="BQ194" s="53"/>
      <c r="BR194" s="53"/>
      <c r="BS194" s="53"/>
      <c r="BT194" s="54"/>
      <c r="BU194" s="54"/>
      <c r="BV194" s="54"/>
      <c r="BW194" s="54"/>
      <c r="BX194" s="54"/>
      <c r="BY194" s="54"/>
      <c r="BZ194" s="54"/>
      <c r="CA194" s="54"/>
      <c r="CB194" s="54"/>
      <c r="CC194" s="54"/>
      <c r="CD194" s="54"/>
    </row>
    <row r="195" spans="57:82" s="16" customFormat="1" ht="3" customHeight="1">
      <c r="BE195" s="53"/>
      <c r="BF195" s="53"/>
      <c r="BG195" s="53"/>
      <c r="BH195" s="53"/>
      <c r="BI195" s="53"/>
      <c r="BJ195" s="53"/>
      <c r="BK195" s="53"/>
      <c r="BL195" s="53"/>
      <c r="BM195" s="53"/>
      <c r="BN195" s="53"/>
      <c r="BO195" s="53"/>
      <c r="BP195" s="53"/>
      <c r="BQ195" s="53"/>
      <c r="BR195" s="53"/>
      <c r="BS195" s="53"/>
      <c r="BT195" s="54"/>
      <c r="BU195" s="54"/>
      <c r="BV195" s="54"/>
      <c r="BW195" s="54"/>
      <c r="BX195" s="54"/>
      <c r="BY195" s="54"/>
      <c r="BZ195" s="54"/>
      <c r="CA195" s="54"/>
      <c r="CB195" s="54"/>
      <c r="CC195" s="54"/>
      <c r="CD195" s="54"/>
    </row>
    <row r="196" spans="57:82" s="16" customFormat="1" ht="3" customHeight="1">
      <c r="BE196" s="53"/>
      <c r="BF196" s="53"/>
      <c r="BG196" s="53"/>
      <c r="BH196" s="53"/>
      <c r="BI196" s="53"/>
      <c r="BJ196" s="53"/>
      <c r="BK196" s="53"/>
      <c r="BL196" s="53"/>
      <c r="BM196" s="53"/>
      <c r="BN196" s="53"/>
      <c r="BO196" s="53"/>
      <c r="BP196" s="53"/>
      <c r="BQ196" s="53"/>
      <c r="BR196" s="53"/>
      <c r="BS196" s="53"/>
      <c r="BT196" s="54"/>
      <c r="BU196" s="54"/>
      <c r="BV196" s="54"/>
      <c r="BW196" s="54"/>
      <c r="BX196" s="54"/>
      <c r="BY196" s="54"/>
      <c r="BZ196" s="54"/>
      <c r="CA196" s="54"/>
      <c r="CB196" s="54"/>
      <c r="CC196" s="54"/>
      <c r="CD196" s="54"/>
    </row>
    <row r="197" spans="57:82" s="16" customFormat="1" ht="3" customHeight="1">
      <c r="BE197" s="53"/>
      <c r="BF197" s="53"/>
      <c r="BG197" s="53"/>
      <c r="BH197" s="53"/>
      <c r="BI197" s="53"/>
      <c r="BJ197" s="53"/>
      <c r="BK197" s="53"/>
      <c r="BL197" s="53"/>
      <c r="BM197" s="53"/>
      <c r="BN197" s="53"/>
      <c r="BO197" s="53"/>
      <c r="BP197" s="53"/>
      <c r="BQ197" s="53"/>
      <c r="BR197" s="53"/>
      <c r="BS197" s="53"/>
      <c r="BT197" s="54"/>
      <c r="BU197" s="54"/>
      <c r="BV197" s="54"/>
      <c r="BW197" s="54"/>
      <c r="BX197" s="54"/>
      <c r="BY197" s="54"/>
      <c r="BZ197" s="54"/>
      <c r="CA197" s="54"/>
      <c r="CB197" s="54"/>
      <c r="CC197" s="54"/>
      <c r="CD197" s="54"/>
    </row>
    <row r="198" spans="57:82" s="16" customFormat="1" ht="3" customHeight="1">
      <c r="BE198" s="53"/>
      <c r="BF198" s="53"/>
      <c r="BG198" s="53"/>
      <c r="BH198" s="53"/>
      <c r="BI198" s="53"/>
      <c r="BJ198" s="53"/>
      <c r="BK198" s="53"/>
      <c r="BL198" s="53"/>
      <c r="BM198" s="53"/>
      <c r="BN198" s="53"/>
      <c r="BO198" s="53"/>
      <c r="BP198" s="53"/>
      <c r="BQ198" s="53"/>
      <c r="BR198" s="53"/>
      <c r="BS198" s="53"/>
      <c r="BT198" s="54"/>
      <c r="BU198" s="54"/>
      <c r="BV198" s="54"/>
      <c r="BW198" s="54"/>
      <c r="BX198" s="54"/>
      <c r="BY198" s="54"/>
      <c r="BZ198" s="54"/>
      <c r="CA198" s="54"/>
      <c r="CB198" s="54"/>
      <c r="CC198" s="54"/>
      <c r="CD198" s="54"/>
    </row>
    <row r="199" spans="57:82" s="16" customFormat="1" ht="3" customHeight="1">
      <c r="BE199" s="53"/>
      <c r="BF199" s="53"/>
      <c r="BG199" s="53"/>
      <c r="BH199" s="53"/>
      <c r="BI199" s="53"/>
      <c r="BJ199" s="53"/>
      <c r="BK199" s="53"/>
      <c r="BL199" s="53"/>
      <c r="BM199" s="53"/>
      <c r="BN199" s="53"/>
      <c r="BO199" s="53"/>
      <c r="BP199" s="53"/>
      <c r="BQ199" s="53"/>
      <c r="BR199" s="53"/>
      <c r="BS199" s="53"/>
      <c r="BT199" s="54"/>
      <c r="BU199" s="54"/>
      <c r="BV199" s="54"/>
      <c r="BW199" s="54"/>
      <c r="BX199" s="54"/>
      <c r="BY199" s="54"/>
      <c r="BZ199" s="54"/>
      <c r="CA199" s="54"/>
      <c r="CB199" s="54"/>
      <c r="CC199" s="54"/>
      <c r="CD199" s="54"/>
    </row>
    <row r="200" spans="57:82" s="16" customFormat="1" ht="3" customHeight="1">
      <c r="BE200" s="53"/>
      <c r="BF200" s="53"/>
      <c r="BG200" s="53"/>
      <c r="BH200" s="53"/>
      <c r="BI200" s="53"/>
      <c r="BJ200" s="53"/>
      <c r="BK200" s="53"/>
      <c r="BL200" s="53"/>
      <c r="BM200" s="53"/>
      <c r="BN200" s="53"/>
      <c r="BO200" s="53"/>
      <c r="BP200" s="53"/>
      <c r="BQ200" s="53"/>
      <c r="BR200" s="53"/>
      <c r="BS200" s="53"/>
      <c r="BT200" s="54"/>
      <c r="BU200" s="54"/>
      <c r="BV200" s="54"/>
      <c r="BW200" s="54"/>
      <c r="BX200" s="54"/>
      <c r="BY200" s="54"/>
      <c r="BZ200" s="54"/>
      <c r="CA200" s="54"/>
      <c r="CB200" s="54"/>
      <c r="CC200" s="54"/>
      <c r="CD200" s="54"/>
    </row>
    <row r="201" spans="57:82" s="16" customFormat="1" ht="3" customHeight="1">
      <c r="BE201" s="53"/>
      <c r="BF201" s="53"/>
      <c r="BG201" s="53"/>
      <c r="BH201" s="53"/>
      <c r="BI201" s="53"/>
      <c r="BJ201" s="53"/>
      <c r="BK201" s="53"/>
      <c r="BL201" s="53"/>
      <c r="BM201" s="53"/>
      <c r="BN201" s="53"/>
      <c r="BO201" s="53"/>
      <c r="BP201" s="53"/>
      <c r="BQ201" s="53"/>
      <c r="BR201" s="53"/>
      <c r="BS201" s="53"/>
      <c r="BT201" s="54"/>
      <c r="BU201" s="54"/>
      <c r="BV201" s="54"/>
      <c r="BW201" s="54"/>
      <c r="BX201" s="54"/>
      <c r="BY201" s="54"/>
      <c r="BZ201" s="54"/>
      <c r="CA201" s="54"/>
      <c r="CB201" s="54"/>
      <c r="CC201" s="54"/>
      <c r="CD201" s="54"/>
    </row>
    <row r="202" spans="57:82" s="16" customFormat="1" ht="3" customHeight="1">
      <c r="BE202" s="53"/>
      <c r="BF202" s="53"/>
      <c r="BG202" s="53"/>
      <c r="BH202" s="53"/>
      <c r="BI202" s="53"/>
      <c r="BJ202" s="53"/>
      <c r="BK202" s="53"/>
      <c r="BL202" s="53"/>
      <c r="BM202" s="53"/>
      <c r="BN202" s="53"/>
      <c r="BO202" s="53"/>
      <c r="BP202" s="53"/>
      <c r="BQ202" s="53"/>
      <c r="BR202" s="53"/>
      <c r="BS202" s="53"/>
      <c r="BT202" s="54"/>
      <c r="BU202" s="54"/>
      <c r="BV202" s="54"/>
      <c r="BW202" s="54"/>
      <c r="BX202" s="54"/>
      <c r="BY202" s="54"/>
      <c r="BZ202" s="54"/>
      <c r="CA202" s="54"/>
      <c r="CB202" s="54"/>
      <c r="CC202" s="54"/>
      <c r="CD202" s="54"/>
    </row>
    <row r="203" spans="57:82" s="16" customFormat="1" ht="3" customHeight="1">
      <c r="BE203" s="53"/>
      <c r="BF203" s="53"/>
      <c r="BG203" s="53"/>
      <c r="BH203" s="53"/>
      <c r="BI203" s="53"/>
      <c r="BJ203" s="53"/>
      <c r="BK203" s="53"/>
      <c r="BL203" s="53"/>
      <c r="BM203" s="53"/>
      <c r="BN203" s="53"/>
      <c r="BO203" s="53"/>
      <c r="BP203" s="53"/>
      <c r="BQ203" s="53"/>
      <c r="BR203" s="53"/>
      <c r="BS203" s="53"/>
      <c r="BT203" s="54"/>
      <c r="BU203" s="54"/>
      <c r="BV203" s="54"/>
      <c r="BW203" s="54"/>
      <c r="BX203" s="54"/>
      <c r="BY203" s="54"/>
      <c r="BZ203" s="54"/>
      <c r="CA203" s="54"/>
      <c r="CB203" s="54"/>
      <c r="CC203" s="54"/>
      <c r="CD203" s="54"/>
    </row>
    <row r="204" spans="57:82" s="16" customFormat="1" ht="3" customHeight="1">
      <c r="BE204" s="53"/>
      <c r="BF204" s="53"/>
      <c r="BG204" s="53"/>
      <c r="BH204" s="53"/>
      <c r="BI204" s="53"/>
      <c r="BJ204" s="53"/>
      <c r="BK204" s="53"/>
      <c r="BL204" s="53"/>
      <c r="BM204" s="53"/>
      <c r="BN204" s="53"/>
      <c r="BO204" s="53"/>
      <c r="BP204" s="53"/>
      <c r="BQ204" s="53"/>
      <c r="BR204" s="53"/>
      <c r="BS204" s="53"/>
      <c r="BT204" s="54"/>
      <c r="BU204" s="54"/>
      <c r="BV204" s="54"/>
      <c r="BW204" s="54"/>
      <c r="BX204" s="54"/>
      <c r="BY204" s="54"/>
      <c r="BZ204" s="54"/>
      <c r="CA204" s="54"/>
      <c r="CB204" s="54"/>
      <c r="CC204" s="54"/>
      <c r="CD204" s="54"/>
    </row>
    <row r="205" spans="57:82" s="16" customFormat="1" ht="3" customHeight="1">
      <c r="BE205" s="53"/>
      <c r="BF205" s="53"/>
      <c r="BG205" s="53"/>
      <c r="BH205" s="53"/>
      <c r="BI205" s="53"/>
      <c r="BJ205" s="53"/>
      <c r="BK205" s="53"/>
      <c r="BL205" s="53"/>
      <c r="BM205" s="53"/>
      <c r="BN205" s="53"/>
      <c r="BO205" s="53"/>
      <c r="BP205" s="53"/>
      <c r="BQ205" s="53"/>
      <c r="BR205" s="53"/>
      <c r="BS205" s="53"/>
      <c r="BT205" s="54"/>
      <c r="BU205" s="54"/>
      <c r="BV205" s="54"/>
      <c r="BW205" s="54"/>
      <c r="BX205" s="54"/>
      <c r="BY205" s="54"/>
      <c r="BZ205" s="54"/>
      <c r="CA205" s="54"/>
      <c r="CB205" s="54"/>
      <c r="CC205" s="54"/>
      <c r="CD205" s="54"/>
    </row>
    <row r="206" spans="57:82" s="16" customFormat="1" ht="3" customHeight="1">
      <c r="BE206" s="53"/>
      <c r="BF206" s="53"/>
      <c r="BG206" s="53"/>
      <c r="BH206" s="53"/>
      <c r="BI206" s="53"/>
      <c r="BJ206" s="53"/>
      <c r="BK206" s="53"/>
      <c r="BL206" s="53"/>
      <c r="BM206" s="53"/>
      <c r="BN206" s="53"/>
      <c r="BO206" s="53"/>
      <c r="BP206" s="53"/>
      <c r="BQ206" s="53"/>
      <c r="BR206" s="53"/>
      <c r="BS206" s="53"/>
      <c r="BT206" s="54"/>
      <c r="BU206" s="54"/>
      <c r="BV206" s="54"/>
      <c r="BW206" s="54"/>
      <c r="BX206" s="54"/>
      <c r="BY206" s="54"/>
      <c r="BZ206" s="54"/>
      <c r="CA206" s="54"/>
      <c r="CB206" s="54"/>
      <c r="CC206" s="54"/>
      <c r="CD206" s="54"/>
    </row>
    <row r="207" spans="57:82" s="16" customFormat="1" ht="3" customHeight="1">
      <c r="BE207" s="53"/>
      <c r="BF207" s="53"/>
      <c r="BG207" s="53"/>
      <c r="BH207" s="53"/>
      <c r="BI207" s="53"/>
      <c r="BJ207" s="53"/>
      <c r="BK207" s="53"/>
      <c r="BL207" s="53"/>
      <c r="BM207" s="53"/>
      <c r="BN207" s="53"/>
      <c r="BO207" s="53"/>
      <c r="BP207" s="53"/>
      <c r="BQ207" s="53"/>
      <c r="BR207" s="53"/>
      <c r="BS207" s="53"/>
      <c r="BT207" s="54"/>
      <c r="BU207" s="54"/>
      <c r="BV207" s="54"/>
      <c r="BW207" s="54"/>
      <c r="BX207" s="54"/>
      <c r="BY207" s="54"/>
      <c r="BZ207" s="54"/>
      <c r="CA207" s="54"/>
      <c r="CB207" s="54"/>
      <c r="CC207" s="54"/>
      <c r="CD207" s="54"/>
    </row>
    <row r="208" spans="57:82" s="16" customFormat="1" ht="3" customHeight="1">
      <c r="BE208" s="53"/>
      <c r="BF208" s="53"/>
      <c r="BG208" s="53"/>
      <c r="BH208" s="53"/>
      <c r="BI208" s="53"/>
      <c r="BJ208" s="53"/>
      <c r="BK208" s="53"/>
      <c r="BL208" s="53"/>
      <c r="BM208" s="53"/>
      <c r="BN208" s="53"/>
      <c r="BO208" s="53"/>
      <c r="BP208" s="53"/>
      <c r="BQ208" s="53"/>
      <c r="BR208" s="53"/>
      <c r="BS208" s="53"/>
      <c r="BT208" s="54"/>
      <c r="BU208" s="54"/>
      <c r="BV208" s="54"/>
      <c r="BW208" s="54"/>
      <c r="BX208" s="54"/>
      <c r="BY208" s="54"/>
      <c r="BZ208" s="54"/>
      <c r="CA208" s="54"/>
      <c r="CB208" s="54"/>
      <c r="CC208" s="54"/>
      <c r="CD208" s="54"/>
    </row>
    <row r="209" spans="57:82" s="16" customFormat="1" ht="3" customHeight="1">
      <c r="BE209" s="53"/>
      <c r="BF209" s="53"/>
      <c r="BG209" s="53"/>
      <c r="BH209" s="53"/>
      <c r="BI209" s="53"/>
      <c r="BJ209" s="53"/>
      <c r="BK209" s="53"/>
      <c r="BL209" s="53"/>
      <c r="BM209" s="53"/>
      <c r="BN209" s="53"/>
      <c r="BO209" s="53"/>
      <c r="BP209" s="53"/>
      <c r="BQ209" s="53"/>
      <c r="BR209" s="53"/>
      <c r="BS209" s="53"/>
      <c r="BT209" s="54"/>
      <c r="BU209" s="54"/>
      <c r="BV209" s="54"/>
      <c r="BW209" s="54"/>
      <c r="BX209" s="54"/>
      <c r="BY209" s="54"/>
      <c r="BZ209" s="54"/>
      <c r="CA209" s="54"/>
      <c r="CB209" s="54"/>
      <c r="CC209" s="54"/>
      <c r="CD209" s="54"/>
    </row>
    <row r="210" spans="57:82" s="16" customFormat="1" ht="3" customHeight="1">
      <c r="BE210" s="53"/>
      <c r="BF210" s="53"/>
      <c r="BG210" s="53"/>
      <c r="BH210" s="53"/>
      <c r="BI210" s="53"/>
      <c r="BJ210" s="53"/>
      <c r="BK210" s="53"/>
      <c r="BL210" s="53"/>
      <c r="BM210" s="53"/>
      <c r="BN210" s="53"/>
      <c r="BO210" s="53"/>
      <c r="BP210" s="53"/>
      <c r="BQ210" s="53"/>
      <c r="BR210" s="53"/>
      <c r="BS210" s="53"/>
      <c r="BT210" s="54"/>
      <c r="BU210" s="54"/>
      <c r="BV210" s="54"/>
      <c r="BW210" s="54"/>
      <c r="BX210" s="54"/>
      <c r="BY210" s="54"/>
      <c r="BZ210" s="54"/>
      <c r="CA210" s="54"/>
      <c r="CB210" s="54"/>
      <c r="CC210" s="54"/>
      <c r="CD210" s="54"/>
    </row>
    <row r="211" spans="57:82" s="16" customFormat="1" ht="3" customHeight="1">
      <c r="BE211" s="53"/>
      <c r="BF211" s="53"/>
      <c r="BG211" s="53"/>
      <c r="BH211" s="53"/>
      <c r="BI211" s="53"/>
      <c r="BJ211" s="53"/>
      <c r="BK211" s="53"/>
      <c r="BL211" s="53"/>
      <c r="BM211" s="53"/>
      <c r="BN211" s="53"/>
      <c r="BO211" s="53"/>
      <c r="BP211" s="53"/>
      <c r="BQ211" s="53"/>
      <c r="BR211" s="53"/>
      <c r="BS211" s="53"/>
      <c r="BT211" s="54"/>
      <c r="BU211" s="54"/>
      <c r="BV211" s="54"/>
      <c r="BW211" s="54"/>
      <c r="BX211" s="54"/>
      <c r="BY211" s="54"/>
      <c r="BZ211" s="54"/>
      <c r="CA211" s="54"/>
      <c r="CB211" s="54"/>
      <c r="CC211" s="54"/>
      <c r="CD211" s="54"/>
    </row>
    <row r="212" spans="57:82" s="16" customFormat="1" ht="3" customHeight="1">
      <c r="BE212" s="53"/>
      <c r="BF212" s="53"/>
      <c r="BG212" s="53"/>
      <c r="BH212" s="53"/>
      <c r="BI212" s="53"/>
      <c r="BJ212" s="53"/>
      <c r="BK212" s="53"/>
      <c r="BL212" s="53"/>
      <c r="BM212" s="53"/>
      <c r="BN212" s="53"/>
      <c r="BO212" s="53"/>
      <c r="BP212" s="53"/>
      <c r="BQ212" s="53"/>
      <c r="BR212" s="53"/>
      <c r="BS212" s="53"/>
      <c r="BT212" s="54"/>
      <c r="BU212" s="54"/>
      <c r="BV212" s="54"/>
      <c r="BW212" s="54"/>
      <c r="BX212" s="54"/>
      <c r="BY212" s="54"/>
      <c r="BZ212" s="54"/>
      <c r="CA212" s="54"/>
      <c r="CB212" s="54"/>
      <c r="CC212" s="54"/>
      <c r="CD212" s="54"/>
    </row>
    <row r="213" spans="57:82" s="16" customFormat="1" ht="3" customHeight="1">
      <c r="BE213" s="53"/>
      <c r="BF213" s="53"/>
      <c r="BG213" s="53"/>
      <c r="BH213" s="53"/>
      <c r="BI213" s="53"/>
      <c r="BJ213" s="53"/>
      <c r="BK213" s="53"/>
      <c r="BL213" s="53"/>
      <c r="BM213" s="53"/>
      <c r="BN213" s="53"/>
      <c r="BO213" s="53"/>
      <c r="BP213" s="53"/>
      <c r="BQ213" s="53"/>
      <c r="BR213" s="53"/>
      <c r="BS213" s="53"/>
      <c r="BT213" s="54"/>
      <c r="BU213" s="54"/>
      <c r="BV213" s="54"/>
      <c r="BW213" s="54"/>
      <c r="BX213" s="54"/>
      <c r="BY213" s="54"/>
      <c r="BZ213" s="54"/>
      <c r="CA213" s="54"/>
      <c r="CB213" s="54"/>
      <c r="CC213" s="54"/>
      <c r="CD213" s="54"/>
    </row>
    <row r="214" spans="57:82" s="16" customFormat="1" ht="3" customHeight="1">
      <c r="BE214" s="53"/>
      <c r="BF214" s="53"/>
      <c r="BG214" s="53"/>
      <c r="BH214" s="53"/>
      <c r="BI214" s="53"/>
      <c r="BJ214" s="53"/>
      <c r="BK214" s="53"/>
      <c r="BL214" s="53"/>
      <c r="BM214" s="53"/>
      <c r="BN214" s="53"/>
      <c r="BO214" s="53"/>
      <c r="BP214" s="53"/>
      <c r="BQ214" s="53"/>
      <c r="BR214" s="53"/>
      <c r="BS214" s="53"/>
      <c r="BT214" s="54"/>
      <c r="BU214" s="54"/>
      <c r="BV214" s="54"/>
      <c r="BW214" s="54"/>
      <c r="BX214" s="54"/>
      <c r="BY214" s="54"/>
      <c r="BZ214" s="54"/>
      <c r="CA214" s="54"/>
      <c r="CB214" s="54"/>
      <c r="CC214" s="54"/>
      <c r="CD214" s="54"/>
    </row>
    <row r="215" spans="57:82" s="16" customFormat="1" ht="3" customHeight="1">
      <c r="BE215" s="53"/>
      <c r="BF215" s="53"/>
      <c r="BG215" s="53"/>
      <c r="BH215" s="53"/>
      <c r="BI215" s="53"/>
      <c r="BJ215" s="53"/>
      <c r="BK215" s="53"/>
      <c r="BL215" s="53"/>
      <c r="BM215" s="53"/>
      <c r="BN215" s="53"/>
      <c r="BO215" s="53"/>
      <c r="BP215" s="53"/>
      <c r="BQ215" s="53"/>
      <c r="BR215" s="53"/>
      <c r="BS215" s="53"/>
      <c r="BT215" s="54"/>
      <c r="BU215" s="54"/>
      <c r="BV215" s="54"/>
      <c r="BW215" s="54"/>
      <c r="BX215" s="54"/>
      <c r="BY215" s="54"/>
      <c r="BZ215" s="54"/>
      <c r="CA215" s="54"/>
      <c r="CB215" s="54"/>
      <c r="CC215" s="54"/>
      <c r="CD215" s="54"/>
    </row>
    <row r="216" spans="57:82" s="16" customFormat="1" ht="3" customHeight="1">
      <c r="BE216" s="53"/>
      <c r="BF216" s="53"/>
      <c r="BG216" s="53"/>
      <c r="BH216" s="53"/>
      <c r="BI216" s="53"/>
      <c r="BJ216" s="53"/>
      <c r="BK216" s="53"/>
      <c r="BL216" s="53"/>
      <c r="BM216" s="53"/>
      <c r="BN216" s="53"/>
      <c r="BO216" s="53"/>
      <c r="BP216" s="53"/>
      <c r="BQ216" s="53"/>
      <c r="BR216" s="53"/>
      <c r="BS216" s="53"/>
      <c r="BT216" s="54"/>
      <c r="BU216" s="54"/>
      <c r="BV216" s="54"/>
      <c r="BW216" s="54"/>
      <c r="BX216" s="54"/>
      <c r="BY216" s="54"/>
      <c r="BZ216" s="54"/>
      <c r="CA216" s="54"/>
      <c r="CB216" s="54"/>
      <c r="CC216" s="54"/>
      <c r="CD216" s="54"/>
    </row>
    <row r="217" spans="57:82" s="16" customFormat="1" ht="3" customHeight="1">
      <c r="BE217" s="53"/>
      <c r="BF217" s="53"/>
      <c r="BG217" s="53"/>
      <c r="BH217" s="53"/>
      <c r="BI217" s="53"/>
      <c r="BJ217" s="53"/>
      <c r="BK217" s="53"/>
      <c r="BL217" s="53"/>
      <c r="BM217" s="53"/>
      <c r="BN217" s="53"/>
      <c r="BO217" s="53"/>
      <c r="BP217" s="53"/>
      <c r="BQ217" s="53"/>
      <c r="BR217" s="53"/>
      <c r="BS217" s="53"/>
      <c r="BT217" s="54"/>
      <c r="BU217" s="54"/>
      <c r="BV217" s="54"/>
      <c r="BW217" s="54"/>
      <c r="BX217" s="54"/>
      <c r="BY217" s="54"/>
      <c r="BZ217" s="54"/>
      <c r="CA217" s="54"/>
      <c r="CB217" s="54"/>
      <c r="CC217" s="54"/>
      <c r="CD217" s="54"/>
    </row>
    <row r="218" spans="57:82" s="16" customFormat="1" ht="3" customHeight="1">
      <c r="BE218" s="53"/>
      <c r="BF218" s="53"/>
      <c r="BG218" s="53"/>
      <c r="BH218" s="53"/>
      <c r="BI218" s="53"/>
      <c r="BJ218" s="53"/>
      <c r="BK218" s="53"/>
      <c r="BL218" s="53"/>
      <c r="BM218" s="53"/>
      <c r="BN218" s="53"/>
      <c r="BO218" s="53"/>
      <c r="BP218" s="53"/>
      <c r="BQ218" s="53"/>
      <c r="BR218" s="53"/>
      <c r="BS218" s="53"/>
      <c r="BT218" s="54"/>
      <c r="BU218" s="54"/>
      <c r="BV218" s="54"/>
      <c r="BW218" s="54"/>
      <c r="BX218" s="54"/>
      <c r="BY218" s="54"/>
      <c r="BZ218" s="54"/>
      <c r="CA218" s="54"/>
      <c r="CB218" s="54"/>
      <c r="CC218" s="54"/>
      <c r="CD218" s="54"/>
    </row>
    <row r="219" spans="57:82" s="16" customFormat="1" ht="3" customHeight="1">
      <c r="BE219" s="53"/>
      <c r="BF219" s="53"/>
      <c r="BG219" s="53"/>
      <c r="BH219" s="53"/>
      <c r="BI219" s="53"/>
      <c r="BJ219" s="53"/>
      <c r="BK219" s="53"/>
      <c r="BL219" s="53"/>
      <c r="BM219" s="53"/>
      <c r="BN219" s="53"/>
      <c r="BO219" s="53"/>
      <c r="BP219" s="53"/>
      <c r="BQ219" s="53"/>
      <c r="BR219" s="53"/>
      <c r="BS219" s="53"/>
      <c r="BT219" s="54"/>
      <c r="BU219" s="54"/>
      <c r="BV219" s="54"/>
      <c r="BW219" s="54"/>
      <c r="BX219" s="54"/>
      <c r="BY219" s="54"/>
      <c r="BZ219" s="54"/>
      <c r="CA219" s="54"/>
      <c r="CB219" s="54"/>
      <c r="CC219" s="54"/>
      <c r="CD219" s="54"/>
    </row>
    <row r="220" spans="57:82" s="16" customFormat="1" ht="3" customHeight="1">
      <c r="BE220" s="53"/>
      <c r="BF220" s="53"/>
      <c r="BG220" s="53"/>
      <c r="BH220" s="53"/>
      <c r="BI220" s="53"/>
      <c r="BJ220" s="53"/>
      <c r="BK220" s="53"/>
      <c r="BL220" s="53"/>
      <c r="BM220" s="53"/>
      <c r="BN220" s="53"/>
      <c r="BO220" s="53"/>
      <c r="BP220" s="53"/>
      <c r="BQ220" s="53"/>
      <c r="BR220" s="53"/>
      <c r="BS220" s="53"/>
      <c r="BT220" s="54"/>
      <c r="BU220" s="54"/>
      <c r="BV220" s="54"/>
      <c r="BW220" s="54"/>
      <c r="BX220" s="54"/>
      <c r="BY220" s="54"/>
      <c r="BZ220" s="54"/>
      <c r="CA220" s="54"/>
      <c r="CB220" s="54"/>
      <c r="CC220" s="54"/>
      <c r="CD220" s="54"/>
    </row>
    <row r="221" spans="57:82" s="16" customFormat="1" ht="3" customHeight="1">
      <c r="BE221" s="53"/>
      <c r="BF221" s="53"/>
      <c r="BG221" s="53"/>
      <c r="BH221" s="53"/>
      <c r="BI221" s="53"/>
      <c r="BJ221" s="53"/>
      <c r="BK221" s="53"/>
      <c r="BL221" s="53"/>
      <c r="BM221" s="53"/>
      <c r="BN221" s="53"/>
      <c r="BO221" s="53"/>
      <c r="BP221" s="53"/>
      <c r="BQ221" s="53"/>
      <c r="BR221" s="53"/>
      <c r="BS221" s="53"/>
      <c r="BT221" s="54"/>
      <c r="BU221" s="54"/>
      <c r="BV221" s="54"/>
      <c r="BW221" s="54"/>
      <c r="BX221" s="54"/>
      <c r="BY221" s="54"/>
      <c r="BZ221" s="54"/>
      <c r="CA221" s="54"/>
      <c r="CB221" s="54"/>
      <c r="CC221" s="54"/>
      <c r="CD221" s="54"/>
    </row>
    <row r="222" spans="57:82" s="16" customFormat="1" ht="3" customHeight="1">
      <c r="BE222" s="53"/>
      <c r="BF222" s="53"/>
      <c r="BG222" s="53"/>
      <c r="BH222" s="53"/>
      <c r="BI222" s="53"/>
      <c r="BJ222" s="53"/>
      <c r="BK222" s="53"/>
      <c r="BL222" s="53"/>
      <c r="BM222" s="53"/>
      <c r="BN222" s="53"/>
      <c r="BO222" s="53"/>
      <c r="BP222" s="53"/>
      <c r="BQ222" s="53"/>
      <c r="BR222" s="53"/>
      <c r="BS222" s="53"/>
      <c r="BT222" s="54"/>
      <c r="BU222" s="54"/>
      <c r="BV222" s="54"/>
      <c r="BW222" s="54"/>
      <c r="BX222" s="54"/>
      <c r="BY222" s="54"/>
      <c r="BZ222" s="54"/>
      <c r="CA222" s="54"/>
      <c r="CB222" s="54"/>
      <c r="CC222" s="54"/>
      <c r="CD222" s="54"/>
    </row>
    <row r="223" spans="57:82" s="16" customFormat="1" ht="3" customHeight="1">
      <c r="BE223" s="53"/>
      <c r="BF223" s="53"/>
      <c r="BG223" s="53"/>
      <c r="BH223" s="53"/>
      <c r="BI223" s="53"/>
      <c r="BJ223" s="53"/>
      <c r="BK223" s="53"/>
      <c r="BL223" s="53"/>
      <c r="BM223" s="53"/>
      <c r="BN223" s="53"/>
      <c r="BO223" s="53"/>
      <c r="BP223" s="53"/>
      <c r="BQ223" s="53"/>
      <c r="BR223" s="53"/>
      <c r="BS223" s="53"/>
      <c r="BT223" s="54"/>
      <c r="BU223" s="54"/>
      <c r="BV223" s="54"/>
      <c r="BW223" s="54"/>
      <c r="BX223" s="54"/>
      <c r="BY223" s="54"/>
      <c r="BZ223" s="54"/>
      <c r="CA223" s="54"/>
      <c r="CB223" s="54"/>
      <c r="CC223" s="54"/>
      <c r="CD223" s="54"/>
    </row>
    <row r="224" spans="57:82" s="16" customFormat="1" ht="3" customHeight="1">
      <c r="BE224" s="53"/>
      <c r="BF224" s="53"/>
      <c r="BG224" s="53"/>
      <c r="BH224" s="53"/>
      <c r="BI224" s="53"/>
      <c r="BJ224" s="53"/>
      <c r="BK224" s="53"/>
      <c r="BL224" s="53"/>
      <c r="BM224" s="53"/>
      <c r="BN224" s="53"/>
      <c r="BO224" s="53"/>
      <c r="BP224" s="53"/>
      <c r="BQ224" s="53"/>
      <c r="BR224" s="53"/>
      <c r="BS224" s="53"/>
      <c r="BT224" s="54"/>
      <c r="BU224" s="54"/>
      <c r="BV224" s="54"/>
      <c r="BW224" s="54"/>
      <c r="BX224" s="54"/>
      <c r="BY224" s="54"/>
      <c r="BZ224" s="54"/>
      <c r="CA224" s="54"/>
      <c r="CB224" s="54"/>
      <c r="CC224" s="54"/>
      <c r="CD224" s="54"/>
    </row>
    <row r="225" spans="57:82" s="16" customFormat="1" ht="3" customHeight="1">
      <c r="BE225" s="53"/>
      <c r="BF225" s="53"/>
      <c r="BG225" s="53"/>
      <c r="BH225" s="53"/>
      <c r="BI225" s="53"/>
      <c r="BJ225" s="53"/>
      <c r="BK225" s="53"/>
      <c r="BL225" s="53"/>
      <c r="BM225" s="53"/>
      <c r="BN225" s="53"/>
      <c r="BO225" s="53"/>
      <c r="BP225" s="53"/>
      <c r="BQ225" s="53"/>
      <c r="BR225" s="53"/>
      <c r="BS225" s="53"/>
      <c r="BT225" s="54"/>
      <c r="BU225" s="54"/>
      <c r="BV225" s="54"/>
      <c r="BW225" s="54"/>
      <c r="BX225" s="54"/>
      <c r="BY225" s="54"/>
      <c r="BZ225" s="54"/>
      <c r="CA225" s="54"/>
      <c r="CB225" s="54"/>
      <c r="CC225" s="54"/>
      <c r="CD225" s="54"/>
    </row>
    <row r="226" spans="57:82" s="16" customFormat="1" ht="3" customHeight="1">
      <c r="BE226" s="53"/>
      <c r="BF226" s="53"/>
      <c r="BG226" s="53"/>
      <c r="BH226" s="53"/>
      <c r="BI226" s="53"/>
      <c r="BJ226" s="53"/>
      <c r="BK226" s="53"/>
      <c r="BL226" s="53"/>
      <c r="BM226" s="53"/>
      <c r="BN226" s="53"/>
      <c r="BO226" s="53"/>
      <c r="BP226" s="53"/>
      <c r="BQ226" s="53"/>
      <c r="BR226" s="53"/>
      <c r="BS226" s="53"/>
      <c r="BT226" s="54"/>
      <c r="BU226" s="54"/>
      <c r="BV226" s="54"/>
      <c r="BW226" s="54"/>
      <c r="BX226" s="54"/>
      <c r="BY226" s="54"/>
      <c r="BZ226" s="54"/>
      <c r="CA226" s="54"/>
      <c r="CB226" s="54"/>
      <c r="CC226" s="54"/>
      <c r="CD226" s="54"/>
    </row>
    <row r="227" spans="57:82" s="16" customFormat="1" ht="3" customHeight="1">
      <c r="BE227" s="53"/>
      <c r="BF227" s="53"/>
      <c r="BG227" s="53"/>
      <c r="BH227" s="53"/>
      <c r="BI227" s="53"/>
      <c r="BJ227" s="53"/>
      <c r="BK227" s="53"/>
      <c r="BL227" s="53"/>
      <c r="BM227" s="53"/>
      <c r="BN227" s="53"/>
      <c r="BO227" s="53"/>
      <c r="BP227" s="53"/>
      <c r="BQ227" s="53"/>
      <c r="BR227" s="53"/>
      <c r="BS227" s="53"/>
      <c r="BT227" s="54"/>
      <c r="BU227" s="54"/>
      <c r="BV227" s="54"/>
      <c r="BW227" s="54"/>
      <c r="BX227" s="54"/>
      <c r="BY227" s="54"/>
      <c r="BZ227" s="54"/>
      <c r="CA227" s="54"/>
      <c r="CB227" s="54"/>
      <c r="CC227" s="54"/>
      <c r="CD227" s="54"/>
    </row>
    <row r="228" spans="57:82" s="16" customFormat="1" ht="3" customHeight="1">
      <c r="BE228" s="53"/>
      <c r="BF228" s="53"/>
      <c r="BG228" s="53"/>
      <c r="BH228" s="53"/>
      <c r="BI228" s="53"/>
      <c r="BJ228" s="53"/>
      <c r="BK228" s="53"/>
      <c r="BL228" s="53"/>
      <c r="BM228" s="53"/>
      <c r="BN228" s="53"/>
      <c r="BO228" s="53"/>
      <c r="BP228" s="53"/>
      <c r="BQ228" s="53"/>
      <c r="BR228" s="53"/>
      <c r="BS228" s="53"/>
      <c r="BT228" s="54"/>
      <c r="BU228" s="54"/>
      <c r="BV228" s="54"/>
      <c r="BW228" s="54"/>
      <c r="BX228" s="54"/>
      <c r="BY228" s="54"/>
      <c r="BZ228" s="54"/>
      <c r="CA228" s="54"/>
      <c r="CB228" s="54"/>
      <c r="CC228" s="54"/>
      <c r="CD228" s="54"/>
    </row>
    <row r="229" spans="57:82" s="16" customFormat="1" ht="3" customHeight="1">
      <c r="BE229" s="53"/>
      <c r="BF229" s="53"/>
      <c r="BG229" s="53"/>
      <c r="BH229" s="53"/>
      <c r="BI229" s="53"/>
      <c r="BJ229" s="53"/>
      <c r="BK229" s="53"/>
      <c r="BL229" s="53"/>
      <c r="BM229" s="53"/>
      <c r="BN229" s="53"/>
      <c r="BO229" s="53"/>
      <c r="BP229" s="53"/>
      <c r="BQ229" s="53"/>
      <c r="BR229" s="53"/>
      <c r="BS229" s="53"/>
      <c r="BT229" s="54"/>
      <c r="BU229" s="54"/>
      <c r="BV229" s="54"/>
      <c r="BW229" s="54"/>
      <c r="BX229" s="54"/>
      <c r="BY229" s="54"/>
      <c r="BZ229" s="54"/>
      <c r="CA229" s="54"/>
      <c r="CB229" s="54"/>
      <c r="CC229" s="54"/>
      <c r="CD229" s="54"/>
    </row>
    <row r="230" spans="57:82" s="16" customFormat="1" ht="3" customHeight="1">
      <c r="BE230" s="53"/>
      <c r="BF230" s="53"/>
      <c r="BG230" s="53"/>
      <c r="BH230" s="53"/>
      <c r="BI230" s="53"/>
      <c r="BJ230" s="53"/>
      <c r="BK230" s="53"/>
      <c r="BL230" s="53"/>
      <c r="BM230" s="53"/>
      <c r="BN230" s="53"/>
      <c r="BO230" s="53"/>
      <c r="BP230" s="53"/>
      <c r="BQ230" s="53"/>
      <c r="BR230" s="53"/>
      <c r="BS230" s="53"/>
      <c r="BT230" s="54"/>
      <c r="BU230" s="54"/>
      <c r="BV230" s="54"/>
      <c r="BW230" s="54"/>
      <c r="BX230" s="54"/>
      <c r="BY230" s="54"/>
      <c r="BZ230" s="54"/>
      <c r="CA230" s="54"/>
      <c r="CB230" s="54"/>
      <c r="CC230" s="54"/>
      <c r="CD230" s="54"/>
    </row>
    <row r="231" spans="57:82" s="16" customFormat="1" ht="3" customHeight="1">
      <c r="BE231" s="53"/>
      <c r="BF231" s="53"/>
      <c r="BG231" s="53"/>
      <c r="BH231" s="53"/>
      <c r="BI231" s="53"/>
      <c r="BJ231" s="53"/>
      <c r="BK231" s="53"/>
      <c r="BL231" s="53"/>
      <c r="BM231" s="53"/>
      <c r="BN231" s="53"/>
      <c r="BO231" s="53"/>
      <c r="BP231" s="53"/>
      <c r="BQ231" s="53"/>
      <c r="BR231" s="53"/>
      <c r="BS231" s="53"/>
      <c r="BT231" s="54"/>
      <c r="BU231" s="54"/>
      <c r="BV231" s="54"/>
      <c r="BW231" s="54"/>
      <c r="BX231" s="54"/>
      <c r="BY231" s="54"/>
      <c r="BZ231" s="54"/>
      <c r="CA231" s="54"/>
      <c r="CB231" s="54"/>
      <c r="CC231" s="54"/>
      <c r="CD231" s="54"/>
    </row>
    <row r="232" spans="57:82" s="16" customFormat="1" ht="3" customHeight="1">
      <c r="BE232" s="53"/>
      <c r="BF232" s="53"/>
      <c r="BG232" s="53"/>
      <c r="BH232" s="53"/>
      <c r="BI232" s="53"/>
      <c r="BJ232" s="53"/>
      <c r="BK232" s="53"/>
      <c r="BL232" s="53"/>
      <c r="BM232" s="53"/>
      <c r="BN232" s="53"/>
      <c r="BO232" s="53"/>
      <c r="BP232" s="53"/>
      <c r="BQ232" s="53"/>
      <c r="BR232" s="53"/>
      <c r="BS232" s="53"/>
      <c r="BT232" s="54"/>
      <c r="BU232" s="54"/>
      <c r="BV232" s="54"/>
      <c r="BW232" s="54"/>
      <c r="BX232" s="54"/>
      <c r="BY232" s="54"/>
      <c r="BZ232" s="54"/>
      <c r="CA232" s="54"/>
      <c r="CB232" s="54"/>
      <c r="CC232" s="54"/>
      <c r="CD232" s="54"/>
    </row>
    <row r="233" spans="57:82" s="16" customFormat="1" ht="3" customHeight="1">
      <c r="BE233" s="53"/>
      <c r="BF233" s="53"/>
      <c r="BG233" s="53"/>
      <c r="BH233" s="53"/>
      <c r="BI233" s="53"/>
      <c r="BJ233" s="53"/>
      <c r="BK233" s="53"/>
      <c r="BL233" s="53"/>
      <c r="BM233" s="53"/>
      <c r="BN233" s="53"/>
      <c r="BO233" s="53"/>
      <c r="BP233" s="53"/>
      <c r="BQ233" s="53"/>
      <c r="BR233" s="53"/>
      <c r="BS233" s="53"/>
      <c r="BT233" s="54"/>
      <c r="BU233" s="54"/>
      <c r="BV233" s="54"/>
      <c r="BW233" s="54"/>
      <c r="BX233" s="54"/>
      <c r="BY233" s="54"/>
      <c r="BZ233" s="54"/>
      <c r="CA233" s="54"/>
      <c r="CB233" s="54"/>
      <c r="CC233" s="54"/>
      <c r="CD233" s="54"/>
    </row>
    <row r="234" spans="57:82" s="16" customFormat="1" ht="3" customHeight="1">
      <c r="BE234" s="53"/>
      <c r="BF234" s="53"/>
      <c r="BG234" s="53"/>
      <c r="BH234" s="53"/>
      <c r="BI234" s="53"/>
      <c r="BJ234" s="53"/>
      <c r="BK234" s="53"/>
      <c r="BL234" s="53"/>
      <c r="BM234" s="53"/>
      <c r="BN234" s="53"/>
      <c r="BO234" s="53"/>
      <c r="BP234" s="53"/>
      <c r="BQ234" s="53"/>
      <c r="BR234" s="53"/>
      <c r="BS234" s="53"/>
      <c r="BT234" s="54"/>
      <c r="BU234" s="54"/>
      <c r="BV234" s="54"/>
      <c r="BW234" s="54"/>
      <c r="BX234" s="54"/>
      <c r="BY234" s="54"/>
      <c r="BZ234" s="54"/>
      <c r="CA234" s="54"/>
      <c r="CB234" s="54"/>
      <c r="CC234" s="54"/>
      <c r="CD234" s="54"/>
    </row>
    <row r="235" spans="57:82" s="16" customFormat="1" ht="3" customHeight="1">
      <c r="BE235" s="53"/>
      <c r="BF235" s="53"/>
      <c r="BG235" s="53"/>
      <c r="BH235" s="53"/>
      <c r="BI235" s="53"/>
      <c r="BJ235" s="53"/>
      <c r="BK235" s="53"/>
      <c r="BL235" s="53"/>
      <c r="BM235" s="53"/>
      <c r="BN235" s="53"/>
      <c r="BO235" s="53"/>
      <c r="BP235" s="53"/>
      <c r="BQ235" s="53"/>
      <c r="BR235" s="53"/>
      <c r="BS235" s="53"/>
      <c r="BT235" s="54"/>
      <c r="BU235" s="54"/>
      <c r="BV235" s="54"/>
      <c r="BW235" s="54"/>
      <c r="BX235" s="54"/>
      <c r="BY235" s="54"/>
      <c r="BZ235" s="54"/>
      <c r="CA235" s="54"/>
      <c r="CB235" s="54"/>
      <c r="CC235" s="54"/>
      <c r="CD235" s="54"/>
    </row>
    <row r="236" spans="57:82" s="16" customFormat="1" ht="3" customHeight="1">
      <c r="BE236" s="53"/>
      <c r="BF236" s="53"/>
      <c r="BG236" s="53"/>
      <c r="BH236" s="53"/>
      <c r="BI236" s="53"/>
      <c r="BJ236" s="53"/>
      <c r="BK236" s="53"/>
      <c r="BL236" s="53"/>
      <c r="BM236" s="53"/>
      <c r="BN236" s="53"/>
      <c r="BO236" s="53"/>
      <c r="BP236" s="53"/>
      <c r="BQ236" s="53"/>
      <c r="BR236" s="53"/>
      <c r="BS236" s="53"/>
      <c r="BT236" s="54"/>
      <c r="BU236" s="54"/>
      <c r="BV236" s="54"/>
      <c r="BW236" s="54"/>
      <c r="BX236" s="54"/>
      <c r="BY236" s="54"/>
      <c r="BZ236" s="54"/>
      <c r="CA236" s="54"/>
      <c r="CB236" s="54"/>
      <c r="CC236" s="54"/>
      <c r="CD236" s="54"/>
    </row>
    <row r="237" spans="57:82" s="16" customFormat="1" ht="3" customHeight="1">
      <c r="BE237" s="53"/>
      <c r="BF237" s="53"/>
      <c r="BG237" s="53"/>
      <c r="BH237" s="53"/>
      <c r="BI237" s="53"/>
      <c r="BJ237" s="53"/>
      <c r="BK237" s="53"/>
      <c r="BL237" s="53"/>
      <c r="BM237" s="53"/>
      <c r="BN237" s="53"/>
      <c r="BO237" s="53"/>
      <c r="BP237" s="53"/>
      <c r="BQ237" s="53"/>
      <c r="BR237" s="53"/>
      <c r="BS237" s="53"/>
      <c r="BT237" s="54"/>
      <c r="BU237" s="54"/>
      <c r="BV237" s="54"/>
      <c r="BW237" s="54"/>
      <c r="BX237" s="54"/>
      <c r="BY237" s="54"/>
      <c r="BZ237" s="54"/>
      <c r="CA237" s="54"/>
      <c r="CB237" s="54"/>
      <c r="CC237" s="54"/>
      <c r="CD237" s="54"/>
    </row>
    <row r="238" spans="57:82" s="16" customFormat="1" ht="3" customHeight="1">
      <c r="BE238" s="53"/>
      <c r="BF238" s="53"/>
      <c r="BG238" s="53"/>
      <c r="BH238" s="53"/>
      <c r="BI238" s="53"/>
      <c r="BJ238" s="53"/>
      <c r="BK238" s="53"/>
      <c r="BL238" s="53"/>
      <c r="BM238" s="53"/>
      <c r="BN238" s="53"/>
      <c r="BO238" s="53"/>
      <c r="BP238" s="53"/>
      <c r="BQ238" s="53"/>
      <c r="BR238" s="53"/>
      <c r="BS238" s="53"/>
      <c r="BT238" s="54"/>
      <c r="BU238" s="54"/>
      <c r="BV238" s="54"/>
      <c r="BW238" s="54"/>
      <c r="BX238" s="54"/>
      <c r="BY238" s="54"/>
      <c r="BZ238" s="54"/>
      <c r="CA238" s="54"/>
      <c r="CB238" s="54"/>
      <c r="CC238" s="54"/>
      <c r="CD238" s="54"/>
    </row>
    <row r="239" spans="57:82" s="16" customFormat="1" ht="3" customHeight="1">
      <c r="BE239" s="53"/>
      <c r="BF239" s="53"/>
      <c r="BG239" s="53"/>
      <c r="BH239" s="53"/>
      <c r="BI239" s="53"/>
      <c r="BJ239" s="53"/>
      <c r="BK239" s="53"/>
      <c r="BL239" s="53"/>
      <c r="BM239" s="53"/>
      <c r="BN239" s="53"/>
      <c r="BO239" s="53"/>
      <c r="BP239" s="53"/>
      <c r="BQ239" s="53"/>
      <c r="BR239" s="53"/>
      <c r="BS239" s="53"/>
      <c r="BT239" s="54"/>
      <c r="BU239" s="54"/>
      <c r="BV239" s="54"/>
      <c r="BW239" s="54"/>
      <c r="BX239" s="54"/>
      <c r="BY239" s="54"/>
      <c r="BZ239" s="54"/>
      <c r="CA239" s="54"/>
      <c r="CB239" s="54"/>
      <c r="CC239" s="54"/>
      <c r="CD239" s="54"/>
    </row>
    <row r="240" spans="57:82" s="16" customFormat="1" ht="3" customHeight="1">
      <c r="BE240" s="53"/>
      <c r="BF240" s="53"/>
      <c r="BG240" s="53"/>
      <c r="BH240" s="53"/>
      <c r="BI240" s="53"/>
      <c r="BJ240" s="53"/>
      <c r="BK240" s="53"/>
      <c r="BL240" s="53"/>
      <c r="BM240" s="53"/>
      <c r="BN240" s="53"/>
      <c r="BO240" s="53"/>
      <c r="BP240" s="53"/>
      <c r="BQ240" s="53"/>
      <c r="BR240" s="53"/>
      <c r="BS240" s="53"/>
      <c r="BT240" s="54"/>
      <c r="BU240" s="54"/>
      <c r="BV240" s="54"/>
      <c r="BW240" s="54"/>
      <c r="BX240" s="54"/>
      <c r="BY240" s="54"/>
      <c r="BZ240" s="54"/>
      <c r="CA240" s="54"/>
      <c r="CB240" s="54"/>
      <c r="CC240" s="54"/>
      <c r="CD240" s="54"/>
    </row>
    <row r="241" spans="57:82" s="16" customFormat="1" ht="3" customHeight="1">
      <c r="BE241" s="53"/>
      <c r="BF241" s="53"/>
      <c r="BG241" s="53"/>
      <c r="BH241" s="53"/>
      <c r="BI241" s="53"/>
      <c r="BJ241" s="53"/>
      <c r="BK241" s="53"/>
      <c r="BL241" s="53"/>
      <c r="BM241" s="53"/>
      <c r="BN241" s="53"/>
      <c r="BO241" s="53"/>
      <c r="BP241" s="53"/>
      <c r="BQ241" s="53"/>
      <c r="BR241" s="53"/>
      <c r="BS241" s="53"/>
      <c r="BT241" s="54"/>
      <c r="BU241" s="54"/>
      <c r="BV241" s="54"/>
      <c r="BW241" s="54"/>
      <c r="BX241" s="54"/>
      <c r="BY241" s="54"/>
      <c r="BZ241" s="54"/>
      <c r="CA241" s="54"/>
      <c r="CB241" s="54"/>
      <c r="CC241" s="54"/>
      <c r="CD241" s="54"/>
    </row>
    <row r="242" spans="57:82" s="16" customFormat="1" ht="3" customHeight="1">
      <c r="BE242" s="53"/>
      <c r="BF242" s="53"/>
      <c r="BG242" s="53"/>
      <c r="BH242" s="53"/>
      <c r="BI242" s="53"/>
      <c r="BJ242" s="53"/>
      <c r="BK242" s="53"/>
      <c r="BL242" s="53"/>
      <c r="BM242" s="53"/>
      <c r="BN242" s="53"/>
      <c r="BO242" s="53"/>
      <c r="BP242" s="53"/>
      <c r="BQ242" s="53"/>
      <c r="BR242" s="53"/>
      <c r="BS242" s="53"/>
      <c r="BT242" s="54"/>
      <c r="BU242" s="54"/>
      <c r="BV242" s="54"/>
      <c r="BW242" s="54"/>
      <c r="BX242" s="54"/>
      <c r="BY242" s="54"/>
      <c r="BZ242" s="54"/>
      <c r="CA242" s="54"/>
      <c r="CB242" s="54"/>
      <c r="CC242" s="54"/>
      <c r="CD242" s="54"/>
    </row>
    <row r="243" spans="57:82" s="16" customFormat="1" ht="3" customHeight="1">
      <c r="BE243" s="53"/>
      <c r="BF243" s="53"/>
      <c r="BG243" s="53"/>
      <c r="BH243" s="53"/>
      <c r="BI243" s="53"/>
      <c r="BJ243" s="53"/>
      <c r="BK243" s="53"/>
      <c r="BL243" s="53"/>
      <c r="BM243" s="53"/>
      <c r="BN243" s="53"/>
      <c r="BO243" s="53"/>
      <c r="BP243" s="53"/>
      <c r="BQ243" s="53"/>
      <c r="BR243" s="53"/>
      <c r="BS243" s="53"/>
      <c r="BT243" s="54"/>
      <c r="BU243" s="54"/>
      <c r="BV243" s="54"/>
      <c r="BW243" s="54"/>
      <c r="BX243" s="54"/>
      <c r="BY243" s="54"/>
      <c r="BZ243" s="54"/>
      <c r="CA243" s="54"/>
      <c r="CB243" s="54"/>
      <c r="CC243" s="54"/>
      <c r="CD243" s="54"/>
    </row>
    <row r="244" spans="57:82" s="16" customFormat="1" ht="3" customHeight="1">
      <c r="BE244" s="53"/>
      <c r="BF244" s="53"/>
      <c r="BG244" s="53"/>
      <c r="BH244" s="53"/>
      <c r="BI244" s="53"/>
      <c r="BJ244" s="53"/>
      <c r="BK244" s="53"/>
      <c r="BL244" s="53"/>
      <c r="BM244" s="53"/>
      <c r="BN244" s="53"/>
      <c r="BO244" s="53"/>
      <c r="BP244" s="53"/>
      <c r="BQ244" s="53"/>
      <c r="BR244" s="53"/>
      <c r="BS244" s="53"/>
      <c r="BT244" s="54"/>
      <c r="BU244" s="54"/>
      <c r="BV244" s="54"/>
      <c r="BW244" s="54"/>
      <c r="BX244" s="54"/>
      <c r="BY244" s="54"/>
      <c r="BZ244" s="54"/>
      <c r="CA244" s="54"/>
      <c r="CB244" s="54"/>
      <c r="CC244" s="54"/>
      <c r="CD244" s="54"/>
    </row>
    <row r="245" spans="57:82" s="16" customFormat="1" ht="3" customHeight="1">
      <c r="BE245" s="53"/>
      <c r="BF245" s="53"/>
      <c r="BG245" s="53"/>
      <c r="BH245" s="53"/>
      <c r="BI245" s="53"/>
      <c r="BJ245" s="53"/>
      <c r="BK245" s="53"/>
      <c r="BL245" s="53"/>
      <c r="BM245" s="53"/>
      <c r="BN245" s="53"/>
      <c r="BO245" s="53"/>
      <c r="BP245" s="53"/>
      <c r="BQ245" s="53"/>
      <c r="BR245" s="53"/>
      <c r="BS245" s="53"/>
      <c r="BT245" s="54"/>
      <c r="BU245" s="54"/>
      <c r="BV245" s="54"/>
      <c r="BW245" s="54"/>
      <c r="BX245" s="54"/>
      <c r="BY245" s="54"/>
      <c r="BZ245" s="54"/>
      <c r="CA245" s="54"/>
      <c r="CB245" s="54"/>
      <c r="CC245" s="54"/>
      <c r="CD245" s="54"/>
    </row>
    <row r="246" spans="57:82" s="16" customFormat="1" ht="3" customHeight="1">
      <c r="BE246" s="53"/>
      <c r="BF246" s="53"/>
      <c r="BG246" s="53"/>
      <c r="BH246" s="53"/>
      <c r="BI246" s="53"/>
      <c r="BJ246" s="53"/>
      <c r="BK246" s="53"/>
      <c r="BL246" s="53"/>
      <c r="BM246" s="53"/>
      <c r="BN246" s="53"/>
      <c r="BO246" s="53"/>
      <c r="BP246" s="53"/>
      <c r="BQ246" s="53"/>
      <c r="BR246" s="53"/>
      <c r="BS246" s="53"/>
      <c r="BT246" s="54"/>
      <c r="BU246" s="54"/>
      <c r="BV246" s="54"/>
      <c r="BW246" s="54"/>
      <c r="BX246" s="54"/>
      <c r="BY246" s="54"/>
      <c r="BZ246" s="54"/>
      <c r="CA246" s="54"/>
      <c r="CB246" s="54"/>
      <c r="CC246" s="54"/>
      <c r="CD246" s="54"/>
    </row>
    <row r="247" spans="57:82" s="16" customFormat="1" ht="3" customHeight="1">
      <c r="BE247" s="53"/>
      <c r="BF247" s="53"/>
      <c r="BG247" s="53"/>
      <c r="BH247" s="53"/>
      <c r="BI247" s="53"/>
      <c r="BJ247" s="53"/>
      <c r="BK247" s="53"/>
      <c r="BL247" s="53"/>
      <c r="BM247" s="53"/>
      <c r="BN247" s="53"/>
      <c r="BO247" s="53"/>
      <c r="BP247" s="53"/>
      <c r="BQ247" s="53"/>
      <c r="BR247" s="53"/>
      <c r="BS247" s="53"/>
      <c r="BT247" s="54"/>
      <c r="BU247" s="54"/>
      <c r="BV247" s="54"/>
      <c r="BW247" s="54"/>
      <c r="BX247" s="54"/>
      <c r="BY247" s="54"/>
      <c r="BZ247" s="54"/>
      <c r="CA247" s="54"/>
      <c r="CB247" s="54"/>
      <c r="CC247" s="54"/>
      <c r="CD247" s="54"/>
    </row>
    <row r="248" spans="57:82" s="16" customFormat="1" ht="3" customHeight="1">
      <c r="BE248" s="53"/>
      <c r="BF248" s="53"/>
      <c r="BG248" s="53"/>
      <c r="BH248" s="53"/>
      <c r="BI248" s="53"/>
      <c r="BJ248" s="53"/>
      <c r="BK248" s="53"/>
      <c r="BL248" s="53"/>
      <c r="BM248" s="53"/>
      <c r="BN248" s="53"/>
      <c r="BO248" s="53"/>
      <c r="BP248" s="53"/>
      <c r="BQ248" s="53"/>
      <c r="BR248" s="53"/>
      <c r="BS248" s="53"/>
      <c r="BT248" s="54"/>
      <c r="BU248" s="54"/>
      <c r="BV248" s="54"/>
      <c r="BW248" s="54"/>
      <c r="BX248" s="54"/>
      <c r="BY248" s="54"/>
      <c r="BZ248" s="54"/>
      <c r="CA248" s="54"/>
      <c r="CB248" s="54"/>
      <c r="CC248" s="54"/>
      <c r="CD248" s="54"/>
    </row>
    <row r="249" spans="57:82" s="16" customFormat="1" ht="3" customHeight="1">
      <c r="BE249" s="53"/>
      <c r="BF249" s="53"/>
      <c r="BG249" s="53"/>
      <c r="BH249" s="53"/>
      <c r="BI249" s="53"/>
      <c r="BJ249" s="53"/>
      <c r="BK249" s="53"/>
      <c r="BL249" s="53"/>
      <c r="BM249" s="53"/>
      <c r="BN249" s="53"/>
      <c r="BO249" s="53"/>
      <c r="BP249" s="53"/>
      <c r="BQ249" s="53"/>
      <c r="BR249" s="53"/>
      <c r="BS249" s="53"/>
      <c r="BT249" s="54"/>
      <c r="BU249" s="54"/>
      <c r="BV249" s="54"/>
      <c r="BW249" s="54"/>
      <c r="BX249" s="54"/>
      <c r="BY249" s="54"/>
      <c r="BZ249" s="54"/>
      <c r="CA249" s="54"/>
      <c r="CB249" s="54"/>
      <c r="CC249" s="54"/>
      <c r="CD249" s="54"/>
    </row>
    <row r="250" spans="57:82" s="16" customFormat="1" ht="3" customHeight="1">
      <c r="BE250" s="53"/>
      <c r="BF250" s="53"/>
      <c r="BG250" s="53"/>
      <c r="BH250" s="53"/>
      <c r="BI250" s="53"/>
      <c r="BJ250" s="53"/>
      <c r="BK250" s="53"/>
      <c r="BL250" s="53"/>
      <c r="BM250" s="53"/>
      <c r="BN250" s="53"/>
      <c r="BO250" s="53"/>
      <c r="BP250" s="53"/>
      <c r="BQ250" s="53"/>
      <c r="BR250" s="53"/>
      <c r="BS250" s="53"/>
      <c r="BT250" s="54"/>
      <c r="BU250" s="54"/>
      <c r="BV250" s="54"/>
      <c r="BW250" s="54"/>
      <c r="BX250" s="54"/>
      <c r="BY250" s="54"/>
      <c r="BZ250" s="54"/>
      <c r="CA250" s="54"/>
      <c r="CB250" s="54"/>
      <c r="CC250" s="54"/>
      <c r="CD250" s="54"/>
    </row>
    <row r="251" spans="57:82" s="16" customFormat="1" ht="3" customHeight="1">
      <c r="BE251" s="53"/>
      <c r="BF251" s="53"/>
      <c r="BG251" s="53"/>
      <c r="BH251" s="53"/>
      <c r="BI251" s="53"/>
      <c r="BJ251" s="53"/>
      <c r="BK251" s="53"/>
      <c r="BL251" s="53"/>
      <c r="BM251" s="53"/>
      <c r="BN251" s="53"/>
      <c r="BO251" s="53"/>
      <c r="BP251" s="53"/>
      <c r="BQ251" s="53"/>
      <c r="BR251" s="53"/>
      <c r="BS251" s="53"/>
      <c r="BT251" s="54"/>
      <c r="BU251" s="54"/>
      <c r="BV251" s="54"/>
      <c r="BW251" s="54"/>
      <c r="BX251" s="54"/>
      <c r="BY251" s="54"/>
      <c r="BZ251" s="54"/>
      <c r="CA251" s="54"/>
      <c r="CB251" s="54"/>
      <c r="CC251" s="54"/>
      <c r="CD251" s="54"/>
    </row>
    <row r="252" spans="57:82" s="16" customFormat="1" ht="3" customHeight="1">
      <c r="BE252" s="53"/>
      <c r="BF252" s="53"/>
      <c r="BG252" s="53"/>
      <c r="BH252" s="53"/>
      <c r="BI252" s="53"/>
      <c r="BJ252" s="53"/>
      <c r="BK252" s="53"/>
      <c r="BL252" s="53"/>
      <c r="BM252" s="53"/>
      <c r="BN252" s="53"/>
      <c r="BO252" s="53"/>
      <c r="BP252" s="53"/>
      <c r="BQ252" s="53"/>
      <c r="BR252" s="53"/>
      <c r="BS252" s="53"/>
      <c r="BT252" s="54"/>
      <c r="BU252" s="54"/>
      <c r="BV252" s="54"/>
      <c r="BW252" s="54"/>
      <c r="BX252" s="54"/>
      <c r="BY252" s="54"/>
      <c r="BZ252" s="54"/>
      <c r="CA252" s="54"/>
      <c r="CB252" s="54"/>
      <c r="CC252" s="54"/>
      <c r="CD252" s="54"/>
    </row>
    <row r="253" spans="57:82" s="16" customFormat="1" ht="3" customHeight="1">
      <c r="BE253" s="53"/>
      <c r="BF253" s="53"/>
      <c r="BG253" s="53"/>
      <c r="BH253" s="53"/>
      <c r="BI253" s="53"/>
      <c r="BJ253" s="53"/>
      <c r="BK253" s="53"/>
      <c r="BL253" s="53"/>
      <c r="BM253" s="53"/>
      <c r="BN253" s="53"/>
      <c r="BO253" s="53"/>
      <c r="BP253" s="53"/>
      <c r="BQ253" s="53"/>
      <c r="BR253" s="53"/>
      <c r="BS253" s="53"/>
      <c r="BT253" s="54"/>
      <c r="BU253" s="54"/>
      <c r="BV253" s="54"/>
      <c r="BW253" s="54"/>
      <c r="BX253" s="54"/>
      <c r="BY253" s="54"/>
      <c r="BZ253" s="54"/>
      <c r="CA253" s="54"/>
      <c r="CB253" s="54"/>
      <c r="CC253" s="54"/>
      <c r="CD253" s="54"/>
    </row>
    <row r="254" spans="57:82" s="16" customFormat="1" ht="3" customHeight="1">
      <c r="BE254" s="53"/>
      <c r="BF254" s="53"/>
      <c r="BG254" s="53"/>
      <c r="BH254" s="53"/>
      <c r="BI254" s="53"/>
      <c r="BJ254" s="53"/>
      <c r="BK254" s="53"/>
      <c r="BL254" s="53"/>
      <c r="BM254" s="53"/>
      <c r="BN254" s="53"/>
      <c r="BO254" s="53"/>
      <c r="BP254" s="53"/>
      <c r="BQ254" s="53"/>
      <c r="BR254" s="53"/>
      <c r="BS254" s="53"/>
      <c r="BT254" s="54"/>
      <c r="BU254" s="54"/>
      <c r="BV254" s="54"/>
      <c r="BW254" s="54"/>
      <c r="BX254" s="54"/>
      <c r="BY254" s="54"/>
      <c r="BZ254" s="54"/>
      <c r="CA254" s="54"/>
      <c r="CB254" s="54"/>
      <c r="CC254" s="54"/>
      <c r="CD254" s="54"/>
    </row>
    <row r="255" spans="57:82" s="16" customFormat="1" ht="3" customHeight="1">
      <c r="BE255" s="53"/>
      <c r="BF255" s="53"/>
      <c r="BG255" s="53"/>
      <c r="BH255" s="53"/>
      <c r="BI255" s="53"/>
      <c r="BJ255" s="53"/>
      <c r="BK255" s="53"/>
      <c r="BL255" s="53"/>
      <c r="BM255" s="53"/>
      <c r="BN255" s="53"/>
      <c r="BO255" s="53"/>
      <c r="BP255" s="53"/>
      <c r="BQ255" s="53"/>
      <c r="BR255" s="53"/>
      <c r="BS255" s="53"/>
      <c r="BT255" s="54"/>
      <c r="BU255" s="54"/>
      <c r="BV255" s="54"/>
      <c r="BW255" s="54"/>
      <c r="BX255" s="54"/>
      <c r="BY255" s="54"/>
      <c r="BZ255" s="54"/>
      <c r="CA255" s="54"/>
      <c r="CB255" s="54"/>
      <c r="CC255" s="54"/>
      <c r="CD255" s="54"/>
    </row>
    <row r="256" spans="57:82" s="16" customFormat="1" ht="3" customHeight="1">
      <c r="BE256" s="53"/>
      <c r="BF256" s="53"/>
      <c r="BG256" s="53"/>
      <c r="BH256" s="53"/>
      <c r="BI256" s="53"/>
      <c r="BJ256" s="53"/>
      <c r="BK256" s="53"/>
      <c r="BL256" s="53"/>
      <c r="BM256" s="53"/>
      <c r="BN256" s="53"/>
      <c r="BO256" s="53"/>
      <c r="BP256" s="53"/>
      <c r="BQ256" s="53"/>
      <c r="BR256" s="53"/>
      <c r="BS256" s="53"/>
      <c r="BT256" s="54"/>
      <c r="BU256" s="54"/>
      <c r="BV256" s="54"/>
      <c r="BW256" s="54"/>
      <c r="BX256" s="54"/>
      <c r="BY256" s="54"/>
      <c r="BZ256" s="54"/>
      <c r="CA256" s="54"/>
      <c r="CB256" s="54"/>
      <c r="CC256" s="54"/>
      <c r="CD256" s="54"/>
    </row>
    <row r="257" spans="57:82" s="16" customFormat="1" ht="3" customHeight="1">
      <c r="BE257" s="53"/>
      <c r="BF257" s="53"/>
      <c r="BG257" s="53"/>
      <c r="BH257" s="53"/>
      <c r="BI257" s="53"/>
      <c r="BJ257" s="53"/>
      <c r="BK257" s="53"/>
      <c r="BL257" s="53"/>
      <c r="BM257" s="53"/>
      <c r="BN257" s="53"/>
      <c r="BO257" s="53"/>
      <c r="BP257" s="53"/>
      <c r="BQ257" s="53"/>
      <c r="BR257" s="53"/>
      <c r="BS257" s="53"/>
      <c r="BT257" s="54"/>
      <c r="BU257" s="54"/>
      <c r="BV257" s="54"/>
      <c r="BW257" s="54"/>
      <c r="BX257" s="54"/>
      <c r="BY257" s="54"/>
      <c r="BZ257" s="54"/>
      <c r="CA257" s="54"/>
      <c r="CB257" s="54"/>
      <c r="CC257" s="54"/>
      <c r="CD257" s="54"/>
    </row>
    <row r="258" spans="57:82" s="16" customFormat="1" ht="3" customHeight="1">
      <c r="BE258" s="53"/>
      <c r="BF258" s="53"/>
      <c r="BG258" s="53"/>
      <c r="BH258" s="53"/>
      <c r="BI258" s="53"/>
      <c r="BJ258" s="53"/>
      <c r="BK258" s="53"/>
      <c r="BL258" s="53"/>
      <c r="BM258" s="53"/>
      <c r="BN258" s="53"/>
      <c r="BO258" s="53"/>
      <c r="BP258" s="53"/>
      <c r="BQ258" s="53"/>
      <c r="BR258" s="53"/>
      <c r="BS258" s="53"/>
      <c r="BT258" s="54"/>
      <c r="BU258" s="54"/>
      <c r="BV258" s="54"/>
      <c r="BW258" s="54"/>
      <c r="BX258" s="54"/>
      <c r="BY258" s="54"/>
      <c r="BZ258" s="54"/>
      <c r="CA258" s="54"/>
      <c r="CB258" s="54"/>
      <c r="CC258" s="54"/>
      <c r="CD258" s="54"/>
    </row>
    <row r="259" spans="57:82" s="16" customFormat="1" ht="3" customHeight="1">
      <c r="BE259" s="53"/>
      <c r="BF259" s="53"/>
      <c r="BG259" s="53"/>
      <c r="BH259" s="53"/>
      <c r="BI259" s="53"/>
      <c r="BJ259" s="53"/>
      <c r="BK259" s="53"/>
      <c r="BL259" s="53"/>
      <c r="BM259" s="53"/>
      <c r="BN259" s="53"/>
      <c r="BO259" s="53"/>
      <c r="BP259" s="53"/>
      <c r="BQ259" s="53"/>
      <c r="BR259" s="53"/>
      <c r="BS259" s="53"/>
      <c r="BT259" s="54"/>
      <c r="BU259" s="54"/>
      <c r="BV259" s="54"/>
      <c r="BW259" s="54"/>
      <c r="BX259" s="54"/>
      <c r="BY259" s="54"/>
      <c r="BZ259" s="54"/>
      <c r="CA259" s="54"/>
      <c r="CB259" s="54"/>
      <c r="CC259" s="54"/>
      <c r="CD259" s="54"/>
    </row>
    <row r="260" spans="57:82" s="16" customFormat="1" ht="3" customHeight="1">
      <c r="BE260" s="53"/>
      <c r="BF260" s="53"/>
      <c r="BG260" s="53"/>
      <c r="BH260" s="53"/>
      <c r="BI260" s="53"/>
      <c r="BJ260" s="53"/>
      <c r="BK260" s="53"/>
      <c r="BL260" s="53"/>
      <c r="BM260" s="53"/>
      <c r="BN260" s="53"/>
      <c r="BO260" s="53"/>
      <c r="BP260" s="53"/>
      <c r="BQ260" s="53"/>
      <c r="BR260" s="53"/>
      <c r="BS260" s="53"/>
      <c r="BT260" s="54"/>
      <c r="BU260" s="54"/>
      <c r="BV260" s="54"/>
      <c r="BW260" s="54"/>
      <c r="BX260" s="54"/>
      <c r="BY260" s="54"/>
      <c r="BZ260" s="54"/>
      <c r="CA260" s="54"/>
      <c r="CB260" s="54"/>
      <c r="CC260" s="54"/>
      <c r="CD260" s="54"/>
    </row>
    <row r="261" spans="57:82" s="16" customFormat="1" ht="3" customHeight="1">
      <c r="BE261" s="53"/>
      <c r="BF261" s="53"/>
      <c r="BG261" s="53"/>
      <c r="BH261" s="53"/>
      <c r="BI261" s="53"/>
      <c r="BJ261" s="53"/>
      <c r="BK261" s="53"/>
      <c r="BL261" s="53"/>
      <c r="BM261" s="53"/>
      <c r="BN261" s="53"/>
      <c r="BO261" s="53"/>
      <c r="BP261" s="53"/>
      <c r="BQ261" s="53"/>
      <c r="BR261" s="53"/>
      <c r="BS261" s="53"/>
      <c r="BT261" s="54"/>
      <c r="BU261" s="54"/>
      <c r="BV261" s="54"/>
      <c r="BW261" s="54"/>
      <c r="BX261" s="54"/>
      <c r="BY261" s="54"/>
      <c r="BZ261" s="54"/>
      <c r="CA261" s="54"/>
      <c r="CB261" s="54"/>
      <c r="CC261" s="54"/>
      <c r="CD261" s="54"/>
    </row>
    <row r="262" spans="57:82" s="16" customFormat="1" ht="3" customHeight="1">
      <c r="BE262" s="53"/>
      <c r="BF262" s="53"/>
      <c r="BG262" s="53"/>
      <c r="BH262" s="53"/>
      <c r="BI262" s="53"/>
      <c r="BJ262" s="53"/>
      <c r="BK262" s="53"/>
      <c r="BL262" s="53"/>
      <c r="BM262" s="53"/>
      <c r="BN262" s="53"/>
      <c r="BO262" s="53"/>
      <c r="BP262" s="53"/>
      <c r="BQ262" s="53"/>
      <c r="BR262" s="53"/>
      <c r="BS262" s="53"/>
      <c r="BT262" s="54"/>
      <c r="BU262" s="54"/>
      <c r="BV262" s="54"/>
      <c r="BW262" s="54"/>
      <c r="BX262" s="54"/>
      <c r="BY262" s="54"/>
      <c r="BZ262" s="54"/>
      <c r="CA262" s="54"/>
      <c r="CB262" s="54"/>
      <c r="CC262" s="54"/>
      <c r="CD262" s="54"/>
    </row>
    <row r="263" spans="57:82" s="16" customFormat="1" ht="3" customHeight="1">
      <c r="BE263" s="53"/>
      <c r="BF263" s="53"/>
      <c r="BG263" s="53"/>
      <c r="BH263" s="53"/>
      <c r="BI263" s="53"/>
      <c r="BJ263" s="53"/>
      <c r="BK263" s="53"/>
      <c r="BL263" s="53"/>
      <c r="BM263" s="53"/>
      <c r="BN263" s="53"/>
      <c r="BO263" s="53"/>
      <c r="BP263" s="53"/>
      <c r="BQ263" s="53"/>
      <c r="BR263" s="53"/>
      <c r="BS263" s="53"/>
      <c r="BT263" s="54"/>
      <c r="BU263" s="54"/>
      <c r="BV263" s="54"/>
      <c r="BW263" s="54"/>
      <c r="BX263" s="54"/>
      <c r="BY263" s="54"/>
      <c r="BZ263" s="54"/>
      <c r="CA263" s="54"/>
      <c r="CB263" s="54"/>
      <c r="CC263" s="54"/>
      <c r="CD263" s="54"/>
    </row>
    <row r="264" spans="57:82" s="16" customFormat="1" ht="3" customHeight="1">
      <c r="BE264" s="53"/>
      <c r="BF264" s="53"/>
      <c r="BG264" s="53"/>
      <c r="BH264" s="53"/>
      <c r="BI264" s="53"/>
      <c r="BJ264" s="53"/>
      <c r="BK264" s="53"/>
      <c r="BL264" s="53"/>
      <c r="BM264" s="53"/>
      <c r="BN264" s="53"/>
      <c r="BO264" s="53"/>
      <c r="BP264" s="53"/>
      <c r="BQ264" s="53"/>
      <c r="BR264" s="53"/>
      <c r="BS264" s="53"/>
      <c r="BT264" s="54"/>
      <c r="BU264" s="54"/>
      <c r="BV264" s="54"/>
      <c r="BW264" s="54"/>
      <c r="BX264" s="54"/>
      <c r="BY264" s="54"/>
      <c r="BZ264" s="54"/>
      <c r="CA264" s="54"/>
      <c r="CB264" s="54"/>
      <c r="CC264" s="54"/>
      <c r="CD264" s="54"/>
    </row>
    <row r="265" spans="57:82" s="16" customFormat="1" ht="3" customHeight="1">
      <c r="BE265" s="53"/>
      <c r="BF265" s="53"/>
      <c r="BG265" s="53"/>
      <c r="BH265" s="53"/>
      <c r="BI265" s="53"/>
      <c r="BJ265" s="53"/>
      <c r="BK265" s="53"/>
      <c r="BL265" s="53"/>
      <c r="BM265" s="53"/>
      <c r="BN265" s="53"/>
      <c r="BO265" s="53"/>
      <c r="BP265" s="53"/>
      <c r="BQ265" s="53"/>
      <c r="BR265" s="53"/>
      <c r="BS265" s="53"/>
      <c r="BT265" s="54"/>
      <c r="BU265" s="54"/>
      <c r="BV265" s="54"/>
      <c r="BW265" s="54"/>
      <c r="BX265" s="54"/>
      <c r="BY265" s="54"/>
      <c r="BZ265" s="54"/>
      <c r="CA265" s="54"/>
      <c r="CB265" s="54"/>
      <c r="CC265" s="54"/>
      <c r="CD265" s="54"/>
    </row>
    <row r="266" spans="57:82" s="16" customFormat="1" ht="3" customHeight="1">
      <c r="BE266" s="53"/>
      <c r="BF266" s="53"/>
      <c r="BG266" s="53"/>
      <c r="BH266" s="53"/>
      <c r="BI266" s="53"/>
      <c r="BJ266" s="53"/>
      <c r="BK266" s="53"/>
      <c r="BL266" s="53"/>
      <c r="BM266" s="53"/>
      <c r="BN266" s="53"/>
      <c r="BO266" s="53"/>
      <c r="BP266" s="53"/>
      <c r="BQ266" s="53"/>
      <c r="BR266" s="53"/>
      <c r="BS266" s="53"/>
      <c r="BT266" s="54"/>
      <c r="BU266" s="54"/>
      <c r="BV266" s="54"/>
      <c r="BW266" s="54"/>
      <c r="BX266" s="54"/>
      <c r="BY266" s="54"/>
      <c r="BZ266" s="54"/>
      <c r="CA266" s="54"/>
      <c r="CB266" s="54"/>
      <c r="CC266" s="54"/>
      <c r="CD266" s="54"/>
    </row>
    <row r="267" spans="57:82" s="16" customFormat="1" ht="3" customHeight="1">
      <c r="BE267" s="53"/>
      <c r="BF267" s="53"/>
      <c r="BG267" s="53"/>
      <c r="BH267" s="53"/>
      <c r="BI267" s="53"/>
      <c r="BJ267" s="53"/>
      <c r="BK267" s="53"/>
      <c r="BL267" s="53"/>
      <c r="BM267" s="53"/>
      <c r="BN267" s="53"/>
      <c r="BO267" s="53"/>
      <c r="BP267" s="53"/>
      <c r="BQ267" s="53"/>
      <c r="BR267" s="53"/>
      <c r="BS267" s="53"/>
      <c r="BT267" s="54"/>
      <c r="BU267" s="54"/>
      <c r="BV267" s="54"/>
      <c r="BW267" s="54"/>
      <c r="BX267" s="54"/>
      <c r="BY267" s="54"/>
      <c r="BZ267" s="54"/>
      <c r="CA267" s="54"/>
      <c r="CB267" s="54"/>
      <c r="CC267" s="54"/>
      <c r="CD267" s="54"/>
    </row>
    <row r="268" spans="57:82" s="16" customFormat="1" ht="3" customHeight="1">
      <c r="BE268" s="53"/>
      <c r="BF268" s="53"/>
      <c r="BG268" s="53"/>
      <c r="BH268" s="53"/>
      <c r="BI268" s="53"/>
      <c r="BJ268" s="53"/>
      <c r="BK268" s="53"/>
      <c r="BL268" s="53"/>
      <c r="BM268" s="53"/>
      <c r="BN268" s="53"/>
      <c r="BO268" s="53"/>
      <c r="BP268" s="53"/>
      <c r="BQ268" s="53"/>
      <c r="BR268" s="53"/>
      <c r="BS268" s="53"/>
      <c r="BT268" s="54"/>
      <c r="BU268" s="54"/>
      <c r="BV268" s="54"/>
      <c r="BW268" s="54"/>
      <c r="BX268" s="54"/>
      <c r="BY268" s="54"/>
      <c r="BZ268" s="54"/>
      <c r="CA268" s="54"/>
      <c r="CB268" s="54"/>
      <c r="CC268" s="54"/>
      <c r="CD268" s="54"/>
    </row>
    <row r="269" spans="57:82" s="16" customFormat="1" ht="3" customHeight="1">
      <c r="BE269" s="53"/>
      <c r="BF269" s="53"/>
      <c r="BG269" s="53"/>
      <c r="BH269" s="53"/>
      <c r="BI269" s="53"/>
      <c r="BJ269" s="53"/>
      <c r="BK269" s="53"/>
      <c r="BL269" s="53"/>
      <c r="BM269" s="53"/>
      <c r="BN269" s="53"/>
      <c r="BO269" s="53"/>
      <c r="BP269" s="53"/>
      <c r="BQ269" s="53"/>
      <c r="BR269" s="53"/>
      <c r="BS269" s="53"/>
      <c r="BT269" s="54"/>
      <c r="BU269" s="54"/>
      <c r="BV269" s="54"/>
      <c r="BW269" s="54"/>
      <c r="BX269" s="54"/>
      <c r="BY269" s="54"/>
      <c r="BZ269" s="54"/>
      <c r="CA269" s="54"/>
      <c r="CB269" s="54"/>
      <c r="CC269" s="54"/>
      <c r="CD269" s="54"/>
    </row>
    <row r="270" spans="57:82" s="16" customFormat="1" ht="3" customHeight="1">
      <c r="BE270" s="53"/>
      <c r="BF270" s="53"/>
      <c r="BG270" s="53"/>
      <c r="BH270" s="53"/>
      <c r="BI270" s="53"/>
      <c r="BJ270" s="53"/>
      <c r="BK270" s="53"/>
      <c r="BL270" s="53"/>
      <c r="BM270" s="53"/>
      <c r="BN270" s="53"/>
      <c r="BO270" s="53"/>
      <c r="BP270" s="53"/>
      <c r="BQ270" s="53"/>
      <c r="BR270" s="53"/>
      <c r="BS270" s="53"/>
      <c r="BT270" s="54"/>
      <c r="BU270" s="54"/>
      <c r="BV270" s="54"/>
      <c r="BW270" s="54"/>
      <c r="BX270" s="54"/>
      <c r="BY270" s="54"/>
      <c r="BZ270" s="54"/>
      <c r="CA270" s="54"/>
      <c r="CB270" s="54"/>
      <c r="CC270" s="54"/>
      <c r="CD270" s="54"/>
    </row>
    <row r="271" spans="57:82" s="16" customFormat="1" ht="3" customHeight="1">
      <c r="BE271" s="53"/>
      <c r="BF271" s="53"/>
      <c r="BG271" s="53"/>
      <c r="BH271" s="53"/>
      <c r="BI271" s="53"/>
      <c r="BJ271" s="53"/>
      <c r="BK271" s="53"/>
      <c r="BL271" s="53"/>
      <c r="BM271" s="53"/>
      <c r="BN271" s="53"/>
      <c r="BO271" s="53"/>
      <c r="BP271" s="53"/>
      <c r="BQ271" s="53"/>
      <c r="BR271" s="53"/>
      <c r="BS271" s="53"/>
      <c r="BT271" s="54"/>
      <c r="BU271" s="54"/>
      <c r="BV271" s="54"/>
      <c r="BW271" s="54"/>
      <c r="BX271" s="54"/>
      <c r="BY271" s="54"/>
      <c r="BZ271" s="54"/>
      <c r="CA271" s="54"/>
      <c r="CB271" s="54"/>
      <c r="CC271" s="54"/>
      <c r="CD271" s="54"/>
    </row>
    <row r="272" spans="57:82" s="16" customFormat="1" ht="3" customHeight="1">
      <c r="BE272" s="53"/>
      <c r="BF272" s="53"/>
      <c r="BG272" s="53"/>
      <c r="BH272" s="53"/>
      <c r="BI272" s="53"/>
      <c r="BJ272" s="53"/>
      <c r="BK272" s="53"/>
      <c r="BL272" s="53"/>
      <c r="BM272" s="53"/>
      <c r="BN272" s="53"/>
      <c r="BO272" s="53"/>
      <c r="BP272" s="53"/>
      <c r="BQ272" s="53"/>
      <c r="BR272" s="53"/>
      <c r="BS272" s="53"/>
      <c r="BT272" s="54"/>
      <c r="BU272" s="54"/>
      <c r="BV272" s="54"/>
      <c r="BW272" s="54"/>
      <c r="BX272" s="54"/>
      <c r="BY272" s="54"/>
      <c r="BZ272" s="54"/>
      <c r="CA272" s="54"/>
      <c r="CB272" s="54"/>
      <c r="CC272" s="54"/>
      <c r="CD272" s="54"/>
    </row>
    <row r="273" spans="57:82" s="16" customFormat="1" ht="3" customHeight="1">
      <c r="BE273" s="53"/>
      <c r="BF273" s="53"/>
      <c r="BG273" s="53"/>
      <c r="BH273" s="53"/>
      <c r="BI273" s="53"/>
      <c r="BJ273" s="53"/>
      <c r="BK273" s="53"/>
      <c r="BL273" s="53"/>
      <c r="BM273" s="53"/>
      <c r="BN273" s="53"/>
      <c r="BO273" s="53"/>
      <c r="BP273" s="53"/>
      <c r="BQ273" s="53"/>
      <c r="BR273" s="53"/>
      <c r="BS273" s="53"/>
      <c r="BT273" s="54"/>
      <c r="BU273" s="54"/>
      <c r="BV273" s="54"/>
      <c r="BW273" s="54"/>
      <c r="BX273" s="54"/>
      <c r="BY273" s="54"/>
      <c r="BZ273" s="54"/>
      <c r="CA273" s="54"/>
      <c r="CB273" s="54"/>
      <c r="CC273" s="54"/>
      <c r="CD273" s="54"/>
    </row>
    <row r="274" spans="57:82" s="16" customFormat="1" ht="3" customHeight="1">
      <c r="BE274" s="53"/>
      <c r="BF274" s="53"/>
      <c r="BG274" s="53"/>
      <c r="BH274" s="53"/>
      <c r="BI274" s="53"/>
      <c r="BJ274" s="53"/>
      <c r="BK274" s="53"/>
      <c r="BL274" s="53"/>
      <c r="BM274" s="53"/>
      <c r="BN274" s="53"/>
      <c r="BO274" s="53"/>
      <c r="BP274" s="53"/>
      <c r="BQ274" s="53"/>
      <c r="BR274" s="53"/>
      <c r="BS274" s="53"/>
      <c r="BT274" s="54"/>
      <c r="BU274" s="54"/>
      <c r="BV274" s="54"/>
      <c r="BW274" s="54"/>
      <c r="BX274" s="54"/>
      <c r="BY274" s="54"/>
      <c r="BZ274" s="54"/>
      <c r="CA274" s="54"/>
      <c r="CB274" s="54"/>
      <c r="CC274" s="54"/>
      <c r="CD274" s="54"/>
    </row>
    <row r="275" spans="57:82" s="16" customFormat="1" ht="3" customHeight="1">
      <c r="BE275" s="53"/>
      <c r="BF275" s="53"/>
      <c r="BG275" s="53"/>
      <c r="BH275" s="53"/>
      <c r="BI275" s="53"/>
      <c r="BJ275" s="53"/>
      <c r="BK275" s="53"/>
      <c r="BL275" s="53"/>
      <c r="BM275" s="53"/>
      <c r="BN275" s="53"/>
      <c r="BO275" s="53"/>
      <c r="BP275" s="53"/>
      <c r="BQ275" s="53"/>
      <c r="BR275" s="53"/>
      <c r="BS275" s="53"/>
      <c r="BT275" s="54"/>
      <c r="BU275" s="54"/>
      <c r="BV275" s="54"/>
      <c r="BW275" s="54"/>
      <c r="BX275" s="54"/>
      <c r="BY275" s="54"/>
      <c r="BZ275" s="54"/>
      <c r="CA275" s="54"/>
      <c r="CB275" s="54"/>
      <c r="CC275" s="54"/>
      <c r="CD275" s="54"/>
    </row>
    <row r="276" spans="57:82" s="16" customFormat="1" ht="3" customHeight="1">
      <c r="BE276" s="53"/>
      <c r="BF276" s="53"/>
      <c r="BG276" s="53"/>
      <c r="BH276" s="53"/>
      <c r="BI276" s="53"/>
      <c r="BJ276" s="53"/>
      <c r="BK276" s="53"/>
      <c r="BL276" s="53"/>
      <c r="BM276" s="53"/>
      <c r="BN276" s="53"/>
      <c r="BO276" s="53"/>
      <c r="BP276" s="53"/>
      <c r="BQ276" s="53"/>
      <c r="BR276" s="53"/>
      <c r="BS276" s="53"/>
      <c r="BT276" s="54"/>
      <c r="BU276" s="54"/>
      <c r="BV276" s="54"/>
      <c r="BW276" s="54"/>
      <c r="BX276" s="54"/>
      <c r="BY276" s="54"/>
      <c r="BZ276" s="54"/>
      <c r="CA276" s="54"/>
      <c r="CB276" s="54"/>
      <c r="CC276" s="54"/>
      <c r="CD276" s="54"/>
    </row>
    <row r="277" spans="57:82" s="16" customFormat="1" ht="3" customHeight="1">
      <c r="BE277" s="53"/>
      <c r="BF277" s="53"/>
      <c r="BG277" s="53"/>
      <c r="BH277" s="53"/>
      <c r="BI277" s="53"/>
      <c r="BJ277" s="53"/>
      <c r="BK277" s="53"/>
      <c r="BL277" s="53"/>
      <c r="BM277" s="53"/>
      <c r="BN277" s="53"/>
      <c r="BO277" s="53"/>
      <c r="BP277" s="53"/>
      <c r="BQ277" s="53"/>
      <c r="BR277" s="53"/>
      <c r="BS277" s="53"/>
      <c r="BT277" s="54"/>
      <c r="BU277" s="54"/>
      <c r="BV277" s="54"/>
      <c r="BW277" s="54"/>
      <c r="BX277" s="54"/>
      <c r="BY277" s="54"/>
      <c r="BZ277" s="54"/>
      <c r="CA277" s="54"/>
      <c r="CB277" s="54"/>
      <c r="CC277" s="54"/>
      <c r="CD277" s="54"/>
    </row>
    <row r="278" spans="57:82" s="16" customFormat="1" ht="3" customHeight="1">
      <c r="BE278" s="53"/>
      <c r="BF278" s="53"/>
      <c r="BG278" s="53"/>
      <c r="BH278" s="53"/>
      <c r="BI278" s="53"/>
      <c r="BJ278" s="53"/>
      <c r="BK278" s="53"/>
      <c r="BL278" s="53"/>
      <c r="BM278" s="53"/>
      <c r="BN278" s="53"/>
      <c r="BO278" s="53"/>
      <c r="BP278" s="53"/>
      <c r="BQ278" s="53"/>
      <c r="BR278" s="53"/>
      <c r="BS278" s="53"/>
      <c r="BT278" s="54"/>
      <c r="BU278" s="54"/>
      <c r="BV278" s="54"/>
      <c r="BW278" s="54"/>
      <c r="BX278" s="54"/>
      <c r="BY278" s="54"/>
      <c r="BZ278" s="54"/>
      <c r="CA278" s="54"/>
      <c r="CB278" s="54"/>
      <c r="CC278" s="54"/>
      <c r="CD278" s="54"/>
    </row>
    <row r="279" spans="57:82" s="16" customFormat="1" ht="3" customHeight="1">
      <c r="BE279" s="53"/>
      <c r="BF279" s="53"/>
      <c r="BG279" s="53"/>
      <c r="BH279" s="53"/>
      <c r="BI279" s="53"/>
      <c r="BJ279" s="53"/>
      <c r="BK279" s="53"/>
      <c r="BL279" s="53"/>
      <c r="BM279" s="53"/>
      <c r="BN279" s="53"/>
      <c r="BO279" s="53"/>
      <c r="BP279" s="53"/>
      <c r="BQ279" s="53"/>
      <c r="BR279" s="53"/>
      <c r="BS279" s="53"/>
      <c r="BT279" s="54"/>
      <c r="BU279" s="54"/>
      <c r="BV279" s="54"/>
      <c r="BW279" s="54"/>
      <c r="BX279" s="54"/>
      <c r="BY279" s="54"/>
      <c r="BZ279" s="54"/>
      <c r="CA279" s="54"/>
      <c r="CB279" s="54"/>
      <c r="CC279" s="54"/>
      <c r="CD279" s="54"/>
    </row>
    <row r="280" spans="57:82" s="16" customFormat="1" ht="3" customHeight="1">
      <c r="BE280" s="53"/>
      <c r="BF280" s="53"/>
      <c r="BG280" s="53"/>
      <c r="BH280" s="53"/>
      <c r="BI280" s="53"/>
      <c r="BJ280" s="53"/>
      <c r="BK280" s="53"/>
      <c r="BL280" s="53"/>
      <c r="BM280" s="53"/>
      <c r="BN280" s="53"/>
      <c r="BO280" s="53"/>
      <c r="BP280" s="53"/>
      <c r="BQ280" s="53"/>
      <c r="BR280" s="53"/>
      <c r="BS280" s="53"/>
      <c r="BT280" s="54"/>
      <c r="BU280" s="54"/>
      <c r="BV280" s="54"/>
      <c r="BW280" s="54"/>
      <c r="BX280" s="54"/>
      <c r="BY280" s="54"/>
      <c r="BZ280" s="54"/>
      <c r="CA280" s="54"/>
      <c r="CB280" s="54"/>
      <c r="CC280" s="54"/>
      <c r="CD280" s="54"/>
    </row>
    <row r="281" spans="57:82" s="16" customFormat="1" ht="3" customHeight="1">
      <c r="BE281" s="53"/>
      <c r="BF281" s="53"/>
      <c r="BG281" s="53"/>
      <c r="BH281" s="53"/>
      <c r="BI281" s="53"/>
      <c r="BJ281" s="53"/>
      <c r="BK281" s="53"/>
      <c r="BL281" s="53"/>
      <c r="BM281" s="53"/>
      <c r="BN281" s="53"/>
      <c r="BO281" s="53"/>
      <c r="BP281" s="53"/>
      <c r="BQ281" s="53"/>
      <c r="BR281" s="53"/>
      <c r="BS281" s="53"/>
      <c r="BT281" s="54"/>
      <c r="BU281" s="54"/>
      <c r="BV281" s="54"/>
      <c r="BW281" s="54"/>
      <c r="BX281" s="54"/>
      <c r="BY281" s="54"/>
      <c r="BZ281" s="54"/>
      <c r="CA281" s="54"/>
      <c r="CB281" s="54"/>
      <c r="CC281" s="54"/>
      <c r="CD281" s="54"/>
    </row>
    <row r="282" spans="57:82" s="16" customFormat="1" ht="3" customHeight="1">
      <c r="BE282" s="53"/>
      <c r="BF282" s="53"/>
      <c r="BG282" s="53"/>
      <c r="BH282" s="53"/>
      <c r="BI282" s="53"/>
      <c r="BJ282" s="53"/>
      <c r="BK282" s="53"/>
      <c r="BL282" s="53"/>
      <c r="BM282" s="53"/>
      <c r="BN282" s="53"/>
      <c r="BO282" s="53"/>
      <c r="BP282" s="53"/>
      <c r="BQ282" s="53"/>
      <c r="BR282" s="53"/>
      <c r="BS282" s="53"/>
      <c r="BT282" s="54"/>
      <c r="BU282" s="54"/>
      <c r="BV282" s="54"/>
      <c r="BW282" s="54"/>
      <c r="BX282" s="54"/>
      <c r="BY282" s="54"/>
      <c r="BZ282" s="54"/>
      <c r="CA282" s="54"/>
      <c r="CB282" s="54"/>
      <c r="CC282" s="54"/>
      <c r="CD282" s="54"/>
    </row>
    <row r="283" spans="57:82" s="16" customFormat="1" ht="3" customHeight="1">
      <c r="BE283" s="53"/>
      <c r="BF283" s="53"/>
      <c r="BG283" s="53"/>
      <c r="BH283" s="53"/>
      <c r="BI283" s="53"/>
      <c r="BJ283" s="53"/>
      <c r="BK283" s="53"/>
      <c r="BL283" s="53"/>
      <c r="BM283" s="53"/>
      <c r="BN283" s="53"/>
      <c r="BO283" s="53"/>
      <c r="BP283" s="53"/>
      <c r="BQ283" s="53"/>
      <c r="BR283" s="53"/>
      <c r="BS283" s="53"/>
      <c r="BT283" s="54"/>
      <c r="BU283" s="54"/>
      <c r="BV283" s="54"/>
      <c r="BW283" s="54"/>
      <c r="BX283" s="54"/>
      <c r="BY283" s="54"/>
      <c r="BZ283" s="54"/>
      <c r="CA283" s="54"/>
      <c r="CB283" s="54"/>
      <c r="CC283" s="54"/>
      <c r="CD283" s="54"/>
    </row>
    <row r="284" spans="57:82" s="16" customFormat="1" ht="3" customHeight="1">
      <c r="BE284" s="53"/>
      <c r="BF284" s="53"/>
      <c r="BG284" s="53"/>
      <c r="BH284" s="53"/>
      <c r="BI284" s="53"/>
      <c r="BJ284" s="53"/>
      <c r="BK284" s="53"/>
      <c r="BL284" s="53"/>
      <c r="BM284" s="53"/>
      <c r="BN284" s="53"/>
      <c r="BO284" s="53"/>
      <c r="BP284" s="53"/>
      <c r="BQ284" s="53"/>
      <c r="BR284" s="53"/>
      <c r="BS284" s="53"/>
      <c r="BT284" s="54"/>
      <c r="BU284" s="54"/>
      <c r="BV284" s="54"/>
      <c r="BW284" s="54"/>
      <c r="BX284" s="54"/>
      <c r="BY284" s="54"/>
      <c r="BZ284" s="54"/>
      <c r="CA284" s="54"/>
      <c r="CB284" s="54"/>
      <c r="CC284" s="54"/>
      <c r="CD284" s="54"/>
    </row>
    <row r="285" spans="57:82" s="16" customFormat="1" ht="3" customHeight="1">
      <c r="BE285" s="53"/>
      <c r="BF285" s="53"/>
      <c r="BG285" s="53"/>
      <c r="BH285" s="53"/>
      <c r="BI285" s="53"/>
      <c r="BJ285" s="53"/>
      <c r="BK285" s="53"/>
      <c r="BL285" s="53"/>
      <c r="BM285" s="53"/>
      <c r="BN285" s="53"/>
      <c r="BO285" s="53"/>
      <c r="BP285" s="53"/>
      <c r="BQ285" s="53"/>
      <c r="BR285" s="53"/>
      <c r="BS285" s="53"/>
      <c r="BT285" s="54"/>
      <c r="BU285" s="54"/>
      <c r="BV285" s="54"/>
      <c r="BW285" s="54"/>
      <c r="BX285" s="54"/>
      <c r="BY285" s="54"/>
      <c r="BZ285" s="54"/>
      <c r="CA285" s="54"/>
      <c r="CB285" s="54"/>
      <c r="CC285" s="54"/>
      <c r="CD285" s="54"/>
    </row>
    <row r="286" spans="57:82" s="16" customFormat="1" ht="3" customHeight="1">
      <c r="BE286" s="53"/>
      <c r="BF286" s="53"/>
      <c r="BG286" s="53"/>
      <c r="BH286" s="53"/>
      <c r="BI286" s="53"/>
      <c r="BJ286" s="53"/>
      <c r="BK286" s="53"/>
      <c r="BL286" s="53"/>
      <c r="BM286" s="53"/>
      <c r="BN286" s="53"/>
      <c r="BO286" s="53"/>
      <c r="BP286" s="53"/>
      <c r="BQ286" s="53"/>
      <c r="BR286" s="53"/>
      <c r="BS286" s="53"/>
      <c r="BT286" s="54"/>
      <c r="BU286" s="54"/>
      <c r="BV286" s="54"/>
      <c r="BW286" s="54"/>
      <c r="BX286" s="54"/>
      <c r="BY286" s="54"/>
      <c r="BZ286" s="54"/>
      <c r="CA286" s="54"/>
      <c r="CB286" s="54"/>
      <c r="CC286" s="54"/>
      <c r="CD286" s="54"/>
    </row>
    <row r="287" spans="57:82" s="16" customFormat="1" ht="3" customHeight="1">
      <c r="BE287" s="53"/>
      <c r="BF287" s="53"/>
      <c r="BG287" s="53"/>
      <c r="BH287" s="53"/>
      <c r="BI287" s="53"/>
      <c r="BJ287" s="53"/>
      <c r="BK287" s="53"/>
      <c r="BL287" s="53"/>
      <c r="BM287" s="53"/>
      <c r="BN287" s="53"/>
      <c r="BO287" s="53"/>
      <c r="BP287" s="53"/>
      <c r="BQ287" s="53"/>
      <c r="BR287" s="53"/>
      <c r="BS287" s="53"/>
      <c r="BT287" s="54"/>
      <c r="BU287" s="54"/>
      <c r="BV287" s="54"/>
      <c r="BW287" s="54"/>
      <c r="BX287" s="54"/>
      <c r="BY287" s="54"/>
      <c r="BZ287" s="54"/>
      <c r="CA287" s="54"/>
      <c r="CB287" s="54"/>
      <c r="CC287" s="54"/>
      <c r="CD287" s="54"/>
    </row>
    <row r="288" spans="57:82" s="16" customFormat="1" ht="3" customHeight="1">
      <c r="BE288" s="53"/>
      <c r="BF288" s="53"/>
      <c r="BG288" s="53"/>
      <c r="BH288" s="53"/>
      <c r="BI288" s="53"/>
      <c r="BJ288" s="53"/>
      <c r="BK288" s="53"/>
      <c r="BL288" s="53"/>
      <c r="BM288" s="53"/>
      <c r="BN288" s="53"/>
      <c r="BO288" s="53"/>
      <c r="BP288" s="53"/>
      <c r="BQ288" s="53"/>
      <c r="BR288" s="53"/>
      <c r="BS288" s="53"/>
      <c r="BT288" s="54"/>
      <c r="BU288" s="54"/>
      <c r="BV288" s="54"/>
      <c r="BW288" s="54"/>
      <c r="BX288" s="54"/>
      <c r="BY288" s="54"/>
      <c r="BZ288" s="54"/>
      <c r="CA288" s="54"/>
      <c r="CB288" s="54"/>
      <c r="CC288" s="54"/>
      <c r="CD288" s="54"/>
    </row>
    <row r="289" spans="57:82" s="16" customFormat="1" ht="3" customHeight="1">
      <c r="BE289" s="53"/>
      <c r="BF289" s="53"/>
      <c r="BG289" s="53"/>
      <c r="BH289" s="53"/>
      <c r="BI289" s="53"/>
      <c r="BJ289" s="53"/>
      <c r="BK289" s="53"/>
      <c r="BL289" s="53"/>
      <c r="BM289" s="53"/>
      <c r="BN289" s="53"/>
      <c r="BO289" s="53"/>
      <c r="BP289" s="53"/>
      <c r="BQ289" s="53"/>
      <c r="BR289" s="53"/>
      <c r="BS289" s="53"/>
      <c r="BT289" s="54"/>
      <c r="BU289" s="54"/>
      <c r="BV289" s="54"/>
      <c r="BW289" s="54"/>
      <c r="BX289" s="54"/>
      <c r="BY289" s="54"/>
      <c r="BZ289" s="54"/>
      <c r="CA289" s="54"/>
      <c r="CB289" s="54"/>
      <c r="CC289" s="54"/>
      <c r="CD289" s="54"/>
    </row>
    <row r="290" spans="57:82" s="16" customFormat="1" ht="3" customHeight="1">
      <c r="BE290" s="53"/>
      <c r="BF290" s="53"/>
      <c r="BG290" s="53"/>
      <c r="BH290" s="53"/>
      <c r="BI290" s="53"/>
      <c r="BJ290" s="53"/>
      <c r="BK290" s="53"/>
      <c r="BL290" s="53"/>
      <c r="BM290" s="53"/>
      <c r="BN290" s="53"/>
      <c r="BO290" s="53"/>
      <c r="BP290" s="53"/>
      <c r="BQ290" s="53"/>
      <c r="BR290" s="53"/>
      <c r="BS290" s="53"/>
      <c r="BT290" s="54"/>
      <c r="BU290" s="54"/>
      <c r="BV290" s="54"/>
      <c r="BW290" s="54"/>
      <c r="BX290" s="54"/>
      <c r="BY290" s="54"/>
      <c r="BZ290" s="54"/>
      <c r="CA290" s="54"/>
      <c r="CB290" s="54"/>
      <c r="CC290" s="54"/>
      <c r="CD290" s="54"/>
    </row>
    <row r="291" spans="57:82" s="16" customFormat="1" ht="3" customHeight="1">
      <c r="BE291" s="53"/>
      <c r="BF291" s="53"/>
      <c r="BG291" s="53"/>
      <c r="BH291" s="53"/>
      <c r="BI291" s="53"/>
      <c r="BJ291" s="53"/>
      <c r="BK291" s="53"/>
      <c r="BL291" s="53"/>
      <c r="BM291" s="53"/>
      <c r="BN291" s="53"/>
      <c r="BO291" s="53"/>
      <c r="BP291" s="53"/>
      <c r="BQ291" s="53"/>
      <c r="BR291" s="53"/>
      <c r="BS291" s="53"/>
      <c r="BT291" s="54"/>
      <c r="BU291" s="54"/>
      <c r="BV291" s="54"/>
      <c r="BW291" s="54"/>
      <c r="BX291" s="54"/>
      <c r="BY291" s="54"/>
      <c r="BZ291" s="54"/>
      <c r="CA291" s="54"/>
      <c r="CB291" s="54"/>
      <c r="CC291" s="54"/>
      <c r="CD291" s="54"/>
    </row>
    <row r="292" spans="57:82" s="16" customFormat="1" ht="3" customHeight="1">
      <c r="BE292" s="53"/>
      <c r="BF292" s="53"/>
      <c r="BG292" s="53"/>
      <c r="BH292" s="53"/>
      <c r="BI292" s="53"/>
      <c r="BJ292" s="53"/>
      <c r="BK292" s="53"/>
      <c r="BL292" s="53"/>
      <c r="BM292" s="53"/>
      <c r="BN292" s="53"/>
      <c r="BO292" s="53"/>
      <c r="BP292" s="53"/>
      <c r="BQ292" s="53"/>
      <c r="BR292" s="53"/>
      <c r="BS292" s="53"/>
      <c r="BT292" s="54"/>
      <c r="BU292" s="54"/>
      <c r="BV292" s="54"/>
      <c r="BW292" s="54"/>
      <c r="BX292" s="54"/>
      <c r="BY292" s="54"/>
      <c r="BZ292" s="54"/>
      <c r="CA292" s="54"/>
      <c r="CB292" s="54"/>
      <c r="CC292" s="54"/>
      <c r="CD292" s="54"/>
    </row>
    <row r="293" spans="57:82" s="16" customFormat="1" ht="3" customHeight="1">
      <c r="BE293" s="53"/>
      <c r="BF293" s="53"/>
      <c r="BG293" s="53"/>
      <c r="BH293" s="53"/>
      <c r="BI293" s="53"/>
      <c r="BJ293" s="53"/>
      <c r="BK293" s="53"/>
      <c r="BL293" s="53"/>
      <c r="BM293" s="53"/>
      <c r="BN293" s="53"/>
      <c r="BO293" s="53"/>
      <c r="BP293" s="53"/>
      <c r="BQ293" s="53"/>
      <c r="BR293" s="53"/>
      <c r="BS293" s="53"/>
      <c r="BT293" s="54"/>
      <c r="BU293" s="54"/>
      <c r="BV293" s="54"/>
      <c r="BW293" s="54"/>
      <c r="BX293" s="54"/>
      <c r="BY293" s="54"/>
      <c r="BZ293" s="54"/>
      <c r="CA293" s="54"/>
      <c r="CB293" s="54"/>
      <c r="CC293" s="54"/>
      <c r="CD293" s="54"/>
    </row>
    <row r="294" spans="57:82" s="16" customFormat="1" ht="3" customHeight="1">
      <c r="BE294" s="53"/>
      <c r="BF294" s="53"/>
      <c r="BG294" s="53"/>
      <c r="BH294" s="53"/>
      <c r="BI294" s="53"/>
      <c r="BJ294" s="53"/>
      <c r="BK294" s="53"/>
      <c r="BL294" s="53"/>
      <c r="BM294" s="53"/>
      <c r="BN294" s="53"/>
      <c r="BO294" s="53"/>
      <c r="BP294" s="53"/>
      <c r="BQ294" s="53"/>
      <c r="BR294" s="53"/>
      <c r="BS294" s="53"/>
      <c r="BT294" s="54"/>
      <c r="BU294" s="54"/>
      <c r="BV294" s="54"/>
      <c r="BW294" s="54"/>
      <c r="BX294" s="54"/>
      <c r="BY294" s="54"/>
      <c r="BZ294" s="54"/>
      <c r="CA294" s="54"/>
      <c r="CB294" s="54"/>
      <c r="CC294" s="54"/>
      <c r="CD294" s="54"/>
    </row>
    <row r="295" spans="57:82" s="16" customFormat="1" ht="3" customHeight="1">
      <c r="BE295" s="53"/>
      <c r="BF295" s="53"/>
      <c r="BG295" s="53"/>
      <c r="BH295" s="53"/>
      <c r="BI295" s="53"/>
      <c r="BJ295" s="53"/>
      <c r="BK295" s="53"/>
      <c r="BL295" s="53"/>
      <c r="BM295" s="53"/>
      <c r="BN295" s="53"/>
      <c r="BO295" s="53"/>
      <c r="BP295" s="53"/>
      <c r="BQ295" s="53"/>
      <c r="BR295" s="53"/>
      <c r="BS295" s="53"/>
      <c r="BT295" s="54"/>
      <c r="BU295" s="54"/>
      <c r="BV295" s="54"/>
      <c r="BW295" s="54"/>
      <c r="BX295" s="54"/>
      <c r="BY295" s="54"/>
      <c r="BZ295" s="54"/>
      <c r="CA295" s="54"/>
      <c r="CB295" s="54"/>
      <c r="CC295" s="54"/>
      <c r="CD295" s="54"/>
    </row>
    <row r="296" spans="57:82" s="16" customFormat="1" ht="3" customHeight="1">
      <c r="BE296" s="53"/>
      <c r="BF296" s="53"/>
      <c r="BG296" s="53"/>
      <c r="BH296" s="53"/>
      <c r="BI296" s="53"/>
      <c r="BJ296" s="53"/>
      <c r="BK296" s="53"/>
      <c r="BL296" s="53"/>
      <c r="BM296" s="53"/>
      <c r="BN296" s="53"/>
      <c r="BO296" s="53"/>
      <c r="BP296" s="53"/>
      <c r="BQ296" s="53"/>
      <c r="BR296" s="53"/>
      <c r="BS296" s="53"/>
      <c r="BT296" s="54"/>
      <c r="BU296" s="54"/>
      <c r="BV296" s="54"/>
      <c r="BW296" s="54"/>
      <c r="BX296" s="54"/>
      <c r="BY296" s="54"/>
      <c r="BZ296" s="54"/>
      <c r="CA296" s="54"/>
      <c r="CB296" s="54"/>
      <c r="CC296" s="54"/>
      <c r="CD296" s="54"/>
    </row>
    <row r="297" spans="57:82" s="16" customFormat="1" ht="3" customHeight="1">
      <c r="BE297" s="53"/>
      <c r="BF297" s="53"/>
      <c r="BG297" s="53"/>
      <c r="BH297" s="53"/>
      <c r="BI297" s="53"/>
      <c r="BJ297" s="53"/>
      <c r="BK297" s="53"/>
      <c r="BL297" s="53"/>
      <c r="BM297" s="53"/>
      <c r="BN297" s="53"/>
      <c r="BO297" s="53"/>
      <c r="BP297" s="53"/>
      <c r="BQ297" s="53"/>
      <c r="BR297" s="53"/>
      <c r="BS297" s="53"/>
      <c r="BT297" s="54"/>
      <c r="BU297" s="54"/>
      <c r="BV297" s="54"/>
      <c r="BW297" s="54"/>
      <c r="BX297" s="54"/>
      <c r="BY297" s="54"/>
      <c r="BZ297" s="54"/>
      <c r="CA297" s="54"/>
      <c r="CB297" s="54"/>
      <c r="CC297" s="54"/>
      <c r="CD297" s="54"/>
    </row>
    <row r="298" spans="57:82" s="16" customFormat="1" ht="3" customHeight="1">
      <c r="BE298" s="53"/>
      <c r="BF298" s="53"/>
      <c r="BG298" s="53"/>
      <c r="BH298" s="53"/>
      <c r="BI298" s="53"/>
      <c r="BJ298" s="53"/>
      <c r="BK298" s="53"/>
      <c r="BL298" s="53"/>
      <c r="BM298" s="53"/>
      <c r="BN298" s="53"/>
      <c r="BO298" s="53"/>
      <c r="BP298" s="53"/>
      <c r="BQ298" s="53"/>
      <c r="BR298" s="53"/>
      <c r="BS298" s="53"/>
      <c r="BT298" s="54"/>
      <c r="BU298" s="54"/>
      <c r="BV298" s="54"/>
      <c r="BW298" s="54"/>
      <c r="BX298" s="54"/>
      <c r="BY298" s="54"/>
      <c r="BZ298" s="54"/>
      <c r="CA298" s="54"/>
      <c r="CB298" s="54"/>
      <c r="CC298" s="54"/>
      <c r="CD298" s="54"/>
    </row>
    <row r="299" spans="57:82" s="16" customFormat="1" ht="3" customHeight="1">
      <c r="BE299" s="53"/>
      <c r="BF299" s="53"/>
      <c r="BG299" s="53"/>
      <c r="BH299" s="53"/>
      <c r="BI299" s="53"/>
      <c r="BJ299" s="53"/>
      <c r="BK299" s="53"/>
      <c r="BL299" s="53"/>
      <c r="BM299" s="53"/>
      <c r="BN299" s="53"/>
      <c r="BO299" s="53"/>
      <c r="BP299" s="53"/>
      <c r="BQ299" s="53"/>
      <c r="BR299" s="53"/>
      <c r="BS299" s="53"/>
      <c r="BT299" s="54"/>
      <c r="BU299" s="54"/>
      <c r="BV299" s="54"/>
      <c r="BW299" s="54"/>
      <c r="BX299" s="54"/>
      <c r="BY299" s="54"/>
      <c r="BZ299" s="54"/>
      <c r="CA299" s="54"/>
      <c r="CB299" s="54"/>
      <c r="CC299" s="54"/>
      <c r="CD299" s="54"/>
    </row>
    <row r="300" spans="57:82" s="16" customFormat="1" ht="3" customHeight="1">
      <c r="BE300" s="53"/>
      <c r="BF300" s="53"/>
      <c r="BG300" s="53"/>
      <c r="BH300" s="53"/>
      <c r="BI300" s="53"/>
      <c r="BJ300" s="53"/>
      <c r="BK300" s="53"/>
      <c r="BL300" s="53"/>
      <c r="BM300" s="53"/>
      <c r="BN300" s="53"/>
      <c r="BO300" s="53"/>
      <c r="BP300" s="53"/>
      <c r="BQ300" s="53"/>
      <c r="BR300" s="53"/>
      <c r="BS300" s="53"/>
      <c r="BT300" s="54"/>
      <c r="BU300" s="54"/>
      <c r="BV300" s="54"/>
      <c r="BW300" s="54"/>
      <c r="BX300" s="54"/>
      <c r="BY300" s="54"/>
      <c r="BZ300" s="54"/>
      <c r="CA300" s="54"/>
      <c r="CB300" s="54"/>
      <c r="CC300" s="54"/>
      <c r="CD300" s="54"/>
    </row>
    <row r="301" spans="57:82" s="16" customFormat="1" ht="3" customHeight="1">
      <c r="BE301" s="53"/>
      <c r="BF301" s="53"/>
      <c r="BG301" s="53"/>
      <c r="BH301" s="53"/>
      <c r="BI301" s="53"/>
      <c r="BJ301" s="53"/>
      <c r="BK301" s="53"/>
      <c r="BL301" s="53"/>
      <c r="BM301" s="53"/>
      <c r="BN301" s="53"/>
      <c r="BO301" s="53"/>
      <c r="BP301" s="53"/>
      <c r="BQ301" s="53"/>
      <c r="BR301" s="53"/>
      <c r="BS301" s="53"/>
      <c r="BT301" s="54"/>
      <c r="BU301" s="54"/>
      <c r="BV301" s="54"/>
      <c r="BW301" s="54"/>
      <c r="BX301" s="54"/>
      <c r="BY301" s="54"/>
      <c r="BZ301" s="54"/>
      <c r="CA301" s="54"/>
      <c r="CB301" s="54"/>
      <c r="CC301" s="54"/>
      <c r="CD301" s="54"/>
    </row>
    <row r="302" spans="57:82" s="16" customFormat="1" ht="3" customHeight="1">
      <c r="BE302" s="53"/>
      <c r="BF302" s="53"/>
      <c r="BG302" s="53"/>
      <c r="BH302" s="53"/>
      <c r="BI302" s="53"/>
      <c r="BJ302" s="53"/>
      <c r="BK302" s="53"/>
      <c r="BL302" s="53"/>
      <c r="BM302" s="53"/>
      <c r="BN302" s="53"/>
      <c r="BO302" s="53"/>
      <c r="BP302" s="53"/>
      <c r="BQ302" s="53"/>
      <c r="BR302" s="53"/>
      <c r="BS302" s="53"/>
      <c r="BT302" s="54"/>
      <c r="BU302" s="54"/>
      <c r="BV302" s="54"/>
      <c r="BW302" s="54"/>
      <c r="BX302" s="54"/>
      <c r="BY302" s="54"/>
      <c r="BZ302" s="54"/>
      <c r="CA302" s="54"/>
      <c r="CB302" s="54"/>
      <c r="CC302" s="54"/>
      <c r="CD302" s="54"/>
    </row>
    <row r="303" spans="57:82" s="16" customFormat="1" ht="3" customHeight="1">
      <c r="BE303" s="53"/>
      <c r="BF303" s="53"/>
      <c r="BG303" s="53"/>
      <c r="BH303" s="53"/>
      <c r="BI303" s="53"/>
      <c r="BJ303" s="53"/>
      <c r="BK303" s="53"/>
      <c r="BL303" s="53"/>
      <c r="BM303" s="53"/>
      <c r="BN303" s="53"/>
      <c r="BO303" s="53"/>
      <c r="BP303" s="53"/>
      <c r="BQ303" s="53"/>
      <c r="BR303" s="53"/>
      <c r="BS303" s="53"/>
      <c r="BT303" s="54"/>
      <c r="BU303" s="54"/>
      <c r="BV303" s="54"/>
      <c r="BW303" s="54"/>
      <c r="BX303" s="54"/>
      <c r="BY303" s="54"/>
      <c r="BZ303" s="54"/>
      <c r="CA303" s="54"/>
      <c r="CB303" s="54"/>
      <c r="CC303" s="54"/>
      <c r="CD303" s="54"/>
    </row>
    <row r="304" spans="57:82" s="16" customFormat="1" ht="3" customHeight="1">
      <c r="BE304" s="53"/>
      <c r="BF304" s="53"/>
      <c r="BG304" s="53"/>
      <c r="BH304" s="53"/>
      <c r="BI304" s="53"/>
      <c r="BJ304" s="53"/>
      <c r="BK304" s="53"/>
      <c r="BL304" s="53"/>
      <c r="BM304" s="53"/>
      <c r="BN304" s="53"/>
      <c r="BO304" s="53"/>
      <c r="BP304" s="53"/>
      <c r="BQ304" s="53"/>
      <c r="BR304" s="53"/>
      <c r="BS304" s="53"/>
      <c r="BT304" s="54"/>
      <c r="BU304" s="54"/>
      <c r="BV304" s="54"/>
      <c r="BW304" s="54"/>
      <c r="BX304" s="54"/>
      <c r="BY304" s="54"/>
      <c r="BZ304" s="54"/>
      <c r="CA304" s="54"/>
      <c r="CB304" s="54"/>
      <c r="CC304" s="54"/>
      <c r="CD304" s="54"/>
    </row>
    <row r="305" spans="57:82" s="16" customFormat="1" ht="3" customHeight="1">
      <c r="BE305" s="53"/>
      <c r="BF305" s="53"/>
      <c r="BG305" s="53"/>
      <c r="BH305" s="53"/>
      <c r="BI305" s="53"/>
      <c r="BJ305" s="53"/>
      <c r="BK305" s="53"/>
      <c r="BL305" s="53"/>
      <c r="BM305" s="53"/>
      <c r="BN305" s="53"/>
      <c r="BO305" s="53"/>
      <c r="BP305" s="53"/>
      <c r="BQ305" s="53"/>
      <c r="BR305" s="53"/>
      <c r="BS305" s="53"/>
      <c r="BT305" s="54"/>
      <c r="BU305" s="54"/>
      <c r="BV305" s="54"/>
      <c r="BW305" s="54"/>
      <c r="BX305" s="54"/>
      <c r="BY305" s="54"/>
      <c r="BZ305" s="54"/>
      <c r="CA305" s="54"/>
      <c r="CB305" s="54"/>
      <c r="CC305" s="54"/>
      <c r="CD305" s="54"/>
    </row>
    <row r="306" spans="57:82" s="16" customFormat="1" ht="3" customHeight="1">
      <c r="BE306" s="53"/>
      <c r="BF306" s="53"/>
      <c r="BG306" s="53"/>
      <c r="BH306" s="53"/>
      <c r="BI306" s="53"/>
      <c r="BJ306" s="53"/>
      <c r="BK306" s="53"/>
      <c r="BL306" s="53"/>
      <c r="BM306" s="53"/>
      <c r="BN306" s="53"/>
      <c r="BO306" s="53"/>
      <c r="BP306" s="53"/>
      <c r="BQ306" s="53"/>
      <c r="BR306" s="53"/>
      <c r="BS306" s="53"/>
      <c r="BT306" s="54"/>
      <c r="BU306" s="54"/>
      <c r="BV306" s="54"/>
      <c r="BW306" s="54"/>
      <c r="BX306" s="54"/>
      <c r="BY306" s="54"/>
      <c r="BZ306" s="54"/>
      <c r="CA306" s="54"/>
      <c r="CB306" s="54"/>
      <c r="CC306" s="54"/>
      <c r="CD306" s="54"/>
    </row>
    <row r="307" spans="57:82" s="16" customFormat="1" ht="3" customHeight="1">
      <c r="BE307" s="53"/>
      <c r="BF307" s="53"/>
      <c r="BG307" s="53"/>
      <c r="BH307" s="53"/>
      <c r="BI307" s="53"/>
      <c r="BJ307" s="53"/>
      <c r="BK307" s="53"/>
      <c r="BL307" s="53"/>
      <c r="BM307" s="53"/>
      <c r="BN307" s="53"/>
      <c r="BO307" s="53"/>
      <c r="BP307" s="53"/>
      <c r="BQ307" s="53"/>
      <c r="BR307" s="53"/>
      <c r="BS307" s="53"/>
      <c r="BT307" s="54"/>
      <c r="BU307" s="54"/>
      <c r="BV307" s="54"/>
      <c r="BW307" s="54"/>
      <c r="BX307" s="54"/>
      <c r="BY307" s="54"/>
      <c r="BZ307" s="54"/>
      <c r="CA307" s="54"/>
      <c r="CB307" s="54"/>
      <c r="CC307" s="54"/>
      <c r="CD307" s="54"/>
    </row>
    <row r="308" spans="57:82" s="16" customFormat="1" ht="3" customHeight="1">
      <c r="BE308" s="53"/>
      <c r="BF308" s="53"/>
      <c r="BG308" s="53"/>
      <c r="BH308" s="53"/>
      <c r="BI308" s="53"/>
      <c r="BJ308" s="53"/>
      <c r="BK308" s="53"/>
      <c r="BL308" s="53"/>
      <c r="BM308" s="53"/>
      <c r="BN308" s="53"/>
      <c r="BO308" s="53"/>
      <c r="BP308" s="53"/>
      <c r="BQ308" s="53"/>
      <c r="BR308" s="53"/>
      <c r="BS308" s="53"/>
      <c r="BT308" s="54"/>
      <c r="BU308" s="54"/>
      <c r="BV308" s="54"/>
      <c r="BW308" s="54"/>
      <c r="BX308" s="54"/>
      <c r="BY308" s="54"/>
      <c r="BZ308" s="54"/>
      <c r="CA308" s="54"/>
      <c r="CB308" s="54"/>
      <c r="CC308" s="54"/>
      <c r="CD308" s="54"/>
    </row>
    <row r="309" spans="57:82" s="16" customFormat="1" ht="3" customHeight="1">
      <c r="BE309" s="53"/>
      <c r="BF309" s="53"/>
      <c r="BG309" s="53"/>
      <c r="BH309" s="53"/>
      <c r="BI309" s="53"/>
      <c r="BJ309" s="53"/>
      <c r="BK309" s="53"/>
      <c r="BL309" s="53"/>
      <c r="BM309" s="53"/>
      <c r="BN309" s="53"/>
      <c r="BO309" s="53"/>
      <c r="BP309" s="53"/>
      <c r="BQ309" s="53"/>
      <c r="BR309" s="53"/>
      <c r="BS309" s="53"/>
      <c r="BT309" s="54"/>
      <c r="BU309" s="54"/>
      <c r="BV309" s="54"/>
      <c r="BW309" s="54"/>
      <c r="BX309" s="54"/>
      <c r="BY309" s="54"/>
      <c r="BZ309" s="54"/>
      <c r="CA309" s="54"/>
      <c r="CB309" s="54"/>
      <c r="CC309" s="54"/>
      <c r="CD309" s="54"/>
    </row>
    <row r="310" spans="57:82" s="16" customFormat="1" ht="3" customHeight="1">
      <c r="BE310" s="53"/>
      <c r="BF310" s="53"/>
      <c r="BG310" s="53"/>
      <c r="BH310" s="53"/>
      <c r="BI310" s="53"/>
      <c r="BJ310" s="53"/>
      <c r="BK310" s="53"/>
      <c r="BL310" s="53"/>
      <c r="BM310" s="53"/>
      <c r="BN310" s="53"/>
      <c r="BO310" s="53"/>
      <c r="BP310" s="53"/>
      <c r="BQ310" s="53"/>
      <c r="BR310" s="53"/>
      <c r="BS310" s="53"/>
      <c r="BT310" s="54"/>
      <c r="BU310" s="54"/>
      <c r="BV310" s="54"/>
      <c r="BW310" s="54"/>
      <c r="BX310" s="54"/>
      <c r="BY310" s="54"/>
      <c r="BZ310" s="54"/>
      <c r="CA310" s="54"/>
      <c r="CB310" s="54"/>
      <c r="CC310" s="54"/>
      <c r="CD310" s="54"/>
    </row>
    <row r="311" spans="57:82" s="16" customFormat="1" ht="3" customHeight="1">
      <c r="BE311" s="53"/>
      <c r="BF311" s="53"/>
      <c r="BG311" s="53"/>
      <c r="BH311" s="53"/>
      <c r="BI311" s="53"/>
      <c r="BJ311" s="53"/>
      <c r="BK311" s="53"/>
      <c r="BL311" s="53"/>
      <c r="BM311" s="53"/>
      <c r="BN311" s="53"/>
      <c r="BO311" s="53"/>
      <c r="BP311" s="53"/>
      <c r="BQ311" s="53"/>
      <c r="BR311" s="53"/>
      <c r="BS311" s="53"/>
      <c r="BT311" s="54"/>
      <c r="BU311" s="54"/>
      <c r="BV311" s="54"/>
      <c r="BW311" s="54"/>
      <c r="BX311" s="54"/>
      <c r="BY311" s="54"/>
      <c r="BZ311" s="54"/>
      <c r="CA311" s="54"/>
      <c r="CB311" s="54"/>
      <c r="CC311" s="54"/>
      <c r="CD311" s="54"/>
    </row>
    <row r="312" spans="57:82" s="16" customFormat="1" ht="3" customHeight="1">
      <c r="BE312" s="53"/>
      <c r="BF312" s="53"/>
      <c r="BG312" s="53"/>
      <c r="BH312" s="53"/>
      <c r="BI312" s="53"/>
      <c r="BJ312" s="53"/>
      <c r="BK312" s="53"/>
      <c r="BL312" s="53"/>
      <c r="BM312" s="53"/>
      <c r="BN312" s="53"/>
      <c r="BO312" s="53"/>
      <c r="BP312" s="53"/>
      <c r="BQ312" s="53"/>
      <c r="BR312" s="53"/>
      <c r="BS312" s="53"/>
      <c r="BT312" s="54"/>
      <c r="BU312" s="54"/>
      <c r="BV312" s="54"/>
      <c r="BW312" s="54"/>
      <c r="BX312" s="54"/>
      <c r="BY312" s="54"/>
      <c r="BZ312" s="54"/>
      <c r="CA312" s="54"/>
      <c r="CB312" s="54"/>
      <c r="CC312" s="54"/>
      <c r="CD312" s="54"/>
    </row>
    <row r="313" spans="57:82" s="16" customFormat="1" ht="3" customHeight="1">
      <c r="BE313" s="53"/>
      <c r="BF313" s="53"/>
      <c r="BG313" s="53"/>
      <c r="BH313" s="53"/>
      <c r="BI313" s="53"/>
      <c r="BJ313" s="53"/>
      <c r="BK313" s="53"/>
      <c r="BL313" s="53"/>
      <c r="BM313" s="53"/>
      <c r="BN313" s="53"/>
      <c r="BO313" s="53"/>
      <c r="BP313" s="53"/>
      <c r="BQ313" s="53"/>
      <c r="BR313" s="53"/>
      <c r="BS313" s="53"/>
      <c r="BT313" s="54"/>
      <c r="BU313" s="54"/>
      <c r="BV313" s="54"/>
      <c r="BW313" s="54"/>
      <c r="BX313" s="54"/>
      <c r="BY313" s="54"/>
      <c r="BZ313" s="54"/>
      <c r="CA313" s="54"/>
      <c r="CB313" s="54"/>
      <c r="CC313" s="54"/>
      <c r="CD313" s="54"/>
    </row>
    <row r="314" spans="57:122" s="16" customFormat="1" ht="3" customHeight="1">
      <c r="BE314" s="53"/>
      <c r="BF314" s="53"/>
      <c r="BG314" s="53"/>
      <c r="BH314" s="53"/>
      <c r="BI314" s="53"/>
      <c r="BJ314" s="53"/>
      <c r="BK314" s="53"/>
      <c r="BL314" s="53"/>
      <c r="BM314" s="53"/>
      <c r="BN314" s="53"/>
      <c r="BO314" s="53"/>
      <c r="BP314" s="53"/>
      <c r="BQ314" s="53"/>
      <c r="BR314" s="53"/>
      <c r="BS314" s="53"/>
      <c r="BT314" s="54"/>
      <c r="BU314" s="54"/>
      <c r="BV314" s="54"/>
      <c r="BW314" s="54"/>
      <c r="BX314" s="54"/>
      <c r="BY314" s="54"/>
      <c r="BZ314" s="54"/>
      <c r="CA314" s="54"/>
      <c r="CB314" s="54"/>
      <c r="CC314" s="54"/>
      <c r="CD314" s="54"/>
      <c r="DO314" s="11"/>
      <c r="DP314" s="11"/>
      <c r="DQ314" s="11"/>
      <c r="DR314" s="11"/>
    </row>
    <row r="315" spans="1:118" ht="3"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53"/>
      <c r="BF315" s="53"/>
      <c r="BG315" s="53"/>
      <c r="BH315" s="53"/>
      <c r="BI315" s="53"/>
      <c r="BJ315" s="53"/>
      <c r="BK315" s="53"/>
      <c r="BL315" s="53"/>
      <c r="BM315" s="53"/>
      <c r="BN315" s="53"/>
      <c r="BO315" s="53"/>
      <c r="BP315" s="53"/>
      <c r="BQ315" s="53"/>
      <c r="BR315" s="53"/>
      <c r="BS315" s="53"/>
      <c r="BT315" s="54"/>
      <c r="BU315" s="54"/>
      <c r="BV315" s="54"/>
      <c r="BW315" s="54"/>
      <c r="BX315" s="54"/>
      <c r="BY315" s="54"/>
      <c r="BZ315" s="54"/>
      <c r="CA315" s="54"/>
      <c r="CB315" s="54"/>
      <c r="CC315" s="54"/>
      <c r="CD315" s="54"/>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row>
    <row r="316" spans="1:118" ht="3"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53"/>
      <c r="BF316" s="53"/>
      <c r="BG316" s="53"/>
      <c r="BH316" s="53"/>
      <c r="BI316" s="53"/>
      <c r="BJ316" s="53"/>
      <c r="BK316" s="53"/>
      <c r="BL316" s="53"/>
      <c r="BM316" s="53"/>
      <c r="BN316" s="53"/>
      <c r="BO316" s="53"/>
      <c r="BP316" s="53"/>
      <c r="BQ316" s="53"/>
      <c r="BR316" s="53"/>
      <c r="BS316" s="53"/>
      <c r="BT316" s="54"/>
      <c r="BU316" s="54"/>
      <c r="BV316" s="54"/>
      <c r="BW316" s="54"/>
      <c r="BX316" s="54"/>
      <c r="BY316" s="54"/>
      <c r="BZ316" s="54"/>
      <c r="CA316" s="54"/>
      <c r="CB316" s="54"/>
      <c r="CC316" s="54"/>
      <c r="CD316" s="54"/>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row>
    <row r="317" spans="1:118" ht="3"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53"/>
      <c r="BF317" s="53"/>
      <c r="BG317" s="53"/>
      <c r="BH317" s="53"/>
      <c r="BI317" s="53"/>
      <c r="BJ317" s="53"/>
      <c r="BK317" s="53"/>
      <c r="BL317" s="53"/>
      <c r="BM317" s="53"/>
      <c r="BN317" s="53"/>
      <c r="BO317" s="53"/>
      <c r="BP317" s="53"/>
      <c r="BQ317" s="53"/>
      <c r="BR317" s="53"/>
      <c r="BS317" s="53"/>
      <c r="BT317" s="54"/>
      <c r="BU317" s="54"/>
      <c r="BV317" s="54"/>
      <c r="BW317" s="54"/>
      <c r="BX317" s="54"/>
      <c r="BY317" s="54"/>
      <c r="BZ317" s="54"/>
      <c r="CA317" s="54"/>
      <c r="CB317" s="54"/>
      <c r="CC317" s="54"/>
      <c r="CD317" s="54"/>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row>
    <row r="318" spans="1:82" ht="3"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53"/>
      <c r="BF318" s="53"/>
      <c r="BG318" s="53"/>
      <c r="BH318" s="53"/>
      <c r="BI318" s="53"/>
      <c r="BJ318" s="53"/>
      <c r="BK318" s="53"/>
      <c r="BL318" s="53"/>
      <c r="BM318" s="53"/>
      <c r="BN318" s="53"/>
      <c r="BO318" s="53"/>
      <c r="BP318" s="53"/>
      <c r="BQ318" s="53"/>
      <c r="BR318" s="53"/>
      <c r="BS318" s="53"/>
      <c r="BT318" s="54"/>
      <c r="BU318" s="54"/>
      <c r="BV318" s="54"/>
      <c r="BW318" s="54"/>
      <c r="BX318" s="54"/>
      <c r="BY318" s="54"/>
      <c r="BZ318" s="54"/>
      <c r="CA318" s="54"/>
      <c r="CB318" s="54"/>
      <c r="CC318" s="54"/>
      <c r="CD318" s="54"/>
    </row>
    <row r="319" spans="1:82" ht="3"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53"/>
      <c r="BF319" s="53"/>
      <c r="BG319" s="53"/>
      <c r="BH319" s="53"/>
      <c r="BI319" s="53"/>
      <c r="BJ319" s="53"/>
      <c r="BK319" s="53"/>
      <c r="BL319" s="53"/>
      <c r="BM319" s="53"/>
      <c r="BN319" s="53"/>
      <c r="BO319" s="53"/>
      <c r="BP319" s="53"/>
      <c r="BQ319" s="53"/>
      <c r="BR319" s="53"/>
      <c r="BS319" s="53"/>
      <c r="BT319" s="54"/>
      <c r="BU319" s="54"/>
      <c r="BV319" s="54"/>
      <c r="BW319" s="54"/>
      <c r="BX319" s="54"/>
      <c r="BY319" s="54"/>
      <c r="BZ319" s="54"/>
      <c r="CA319" s="54"/>
      <c r="CB319" s="54"/>
      <c r="CC319" s="54"/>
      <c r="CD319" s="54"/>
    </row>
    <row r="320" spans="1:82" ht="3"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F320" s="53"/>
      <c r="BG320" s="53"/>
      <c r="BH320" s="53"/>
      <c r="BI320" s="53"/>
      <c r="BJ320" s="53"/>
      <c r="BK320" s="53"/>
      <c r="BL320" s="53"/>
      <c r="BM320" s="53"/>
      <c r="BN320" s="53"/>
      <c r="BO320" s="53"/>
      <c r="BP320" s="53"/>
      <c r="BQ320" s="53"/>
      <c r="BR320" s="53"/>
      <c r="BS320" s="53"/>
      <c r="BT320" s="54"/>
      <c r="BU320" s="54"/>
      <c r="BV320" s="54"/>
      <c r="BW320" s="54"/>
      <c r="BX320" s="54"/>
      <c r="BY320" s="54"/>
      <c r="BZ320" s="54"/>
      <c r="CA320" s="54"/>
      <c r="CB320" s="54"/>
      <c r="CC320" s="54"/>
      <c r="CD320" s="54"/>
    </row>
    <row r="321" spans="1:82" ht="3"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F321" s="53"/>
      <c r="BG321" s="53"/>
      <c r="BH321" s="53"/>
      <c r="BI321" s="53"/>
      <c r="BJ321" s="53"/>
      <c r="BK321" s="53"/>
      <c r="BL321" s="53"/>
      <c r="BM321" s="53"/>
      <c r="BN321" s="53"/>
      <c r="BO321" s="53"/>
      <c r="BP321" s="53"/>
      <c r="BQ321" s="53"/>
      <c r="BR321" s="53"/>
      <c r="BS321" s="53"/>
      <c r="BT321" s="54"/>
      <c r="BU321" s="54"/>
      <c r="BV321" s="54"/>
      <c r="BW321" s="54"/>
      <c r="BX321" s="54"/>
      <c r="BY321" s="54"/>
      <c r="BZ321" s="54"/>
      <c r="CA321" s="54"/>
      <c r="CB321" s="54"/>
      <c r="CC321" s="54"/>
      <c r="CD321" s="54"/>
    </row>
    <row r="322" spans="1:82" ht="3"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F322" s="53"/>
      <c r="BG322" s="53"/>
      <c r="BH322" s="53"/>
      <c r="BI322" s="53"/>
      <c r="BJ322" s="53"/>
      <c r="BK322" s="53"/>
      <c r="BL322" s="53"/>
      <c r="BM322" s="53"/>
      <c r="BN322" s="53"/>
      <c r="BO322" s="53"/>
      <c r="BP322" s="53"/>
      <c r="BQ322" s="53"/>
      <c r="BR322" s="53"/>
      <c r="BS322" s="53"/>
      <c r="BT322" s="54"/>
      <c r="BU322" s="54"/>
      <c r="BV322" s="54"/>
      <c r="BW322" s="54"/>
      <c r="BX322" s="54"/>
      <c r="BY322" s="54"/>
      <c r="BZ322" s="54"/>
      <c r="CA322" s="54"/>
      <c r="CB322" s="54"/>
      <c r="CC322" s="54"/>
      <c r="CD322" s="54"/>
    </row>
    <row r="323" spans="1:82" ht="3"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F323" s="53"/>
      <c r="BG323" s="53"/>
      <c r="BH323" s="53"/>
      <c r="BI323" s="53"/>
      <c r="BJ323" s="53"/>
      <c r="BK323" s="53"/>
      <c r="BL323" s="53"/>
      <c r="BM323" s="53"/>
      <c r="BN323" s="53"/>
      <c r="BO323" s="53"/>
      <c r="BP323" s="53"/>
      <c r="BQ323" s="53"/>
      <c r="BR323" s="53"/>
      <c r="BS323" s="53"/>
      <c r="BT323" s="54"/>
      <c r="BU323" s="54"/>
      <c r="BV323" s="54"/>
      <c r="BW323" s="54"/>
      <c r="BX323" s="54"/>
      <c r="BY323" s="54"/>
      <c r="BZ323" s="54"/>
      <c r="CA323" s="54"/>
      <c r="CB323" s="54"/>
      <c r="CC323" s="54"/>
      <c r="CD323" s="54"/>
    </row>
    <row r="324" spans="1:82" ht="3"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O324" s="53"/>
      <c r="BP324" s="53"/>
      <c r="BQ324" s="53"/>
      <c r="BR324" s="53"/>
      <c r="BS324" s="53"/>
      <c r="BT324" s="54"/>
      <c r="BU324" s="54"/>
      <c r="BV324" s="54"/>
      <c r="BW324" s="54"/>
      <c r="BX324" s="54"/>
      <c r="BY324" s="54"/>
      <c r="BZ324" s="54"/>
      <c r="CA324" s="54"/>
      <c r="CB324" s="54"/>
      <c r="CC324" s="54"/>
      <c r="CD324" s="54"/>
    </row>
    <row r="325" spans="1:82" ht="3"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O325" s="53"/>
      <c r="BP325" s="53"/>
      <c r="BQ325" s="53"/>
      <c r="BR325" s="53"/>
      <c r="BS325" s="53"/>
      <c r="BT325" s="54"/>
      <c r="BU325" s="54"/>
      <c r="BV325" s="54"/>
      <c r="BW325" s="54"/>
      <c r="BX325" s="54"/>
      <c r="BY325" s="54"/>
      <c r="BZ325" s="54"/>
      <c r="CA325" s="54"/>
      <c r="CB325" s="54"/>
      <c r="CC325" s="54"/>
      <c r="CD325" s="54"/>
    </row>
    <row r="326" spans="1:82" ht="3"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O326" s="53"/>
      <c r="BP326" s="53"/>
      <c r="BQ326" s="53"/>
      <c r="BR326" s="53"/>
      <c r="BS326" s="53"/>
      <c r="BT326" s="54"/>
      <c r="BU326" s="54"/>
      <c r="BV326" s="54"/>
      <c r="BW326" s="54"/>
      <c r="BX326" s="54"/>
      <c r="BY326" s="54"/>
      <c r="BZ326" s="54"/>
      <c r="CA326" s="54"/>
      <c r="CB326" s="54"/>
      <c r="CC326" s="54"/>
      <c r="CD326" s="54"/>
    </row>
    <row r="327" spans="1:82" ht="3"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O327" s="53"/>
      <c r="BP327" s="53"/>
      <c r="BQ327" s="53"/>
      <c r="BR327" s="53"/>
      <c r="BS327" s="53"/>
      <c r="BT327" s="54"/>
      <c r="BU327" s="54"/>
      <c r="BV327" s="54"/>
      <c r="BW327" s="54"/>
      <c r="BX327" s="54"/>
      <c r="BY327" s="54"/>
      <c r="BZ327" s="54"/>
      <c r="CA327" s="54"/>
      <c r="CB327" s="54"/>
      <c r="CC327" s="54"/>
      <c r="CD327" s="54"/>
    </row>
    <row r="328" spans="1:82" ht="3"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O328" s="53"/>
      <c r="BP328" s="53"/>
      <c r="BQ328" s="53"/>
      <c r="BR328" s="53"/>
      <c r="BS328" s="53"/>
      <c r="BT328" s="54"/>
      <c r="BU328" s="54"/>
      <c r="BV328" s="54"/>
      <c r="BW328" s="54"/>
      <c r="BX328" s="54"/>
      <c r="BY328" s="54"/>
      <c r="BZ328" s="54"/>
      <c r="CA328" s="54"/>
      <c r="CB328" s="54"/>
      <c r="CC328" s="54"/>
      <c r="CD328" s="54"/>
    </row>
    <row r="329" spans="1:82" ht="3"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O329" s="53"/>
      <c r="BP329" s="53"/>
      <c r="BQ329" s="53"/>
      <c r="BR329" s="53"/>
      <c r="BS329" s="53"/>
      <c r="BT329" s="54"/>
      <c r="BU329" s="54"/>
      <c r="BV329" s="54"/>
      <c r="BW329" s="54"/>
      <c r="BX329" s="54"/>
      <c r="BY329" s="54"/>
      <c r="BZ329" s="54"/>
      <c r="CA329" s="54"/>
      <c r="CB329" s="54"/>
      <c r="CC329" s="54"/>
      <c r="CD329" s="54"/>
    </row>
    <row r="330" spans="1:82" ht="3"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AL330" s="16"/>
      <c r="AM330" s="16"/>
      <c r="AN330" s="16"/>
      <c r="AO330" s="16"/>
      <c r="AP330" s="16"/>
      <c r="AQ330" s="16"/>
      <c r="AR330" s="16"/>
      <c r="AS330" s="16"/>
      <c r="AT330" s="16"/>
      <c r="AU330" s="16"/>
      <c r="AV330" s="16"/>
      <c r="AW330" s="16"/>
      <c r="AX330" s="16"/>
      <c r="AY330" s="16"/>
      <c r="AZ330" s="16"/>
      <c r="BA330" s="16"/>
      <c r="BB330" s="16"/>
      <c r="BC330" s="16"/>
      <c r="BD330" s="16"/>
      <c r="BO330" s="53"/>
      <c r="BP330" s="53"/>
      <c r="BQ330" s="53"/>
      <c r="BR330" s="53"/>
      <c r="BS330" s="53"/>
      <c r="BT330" s="54"/>
      <c r="BU330" s="54"/>
      <c r="BV330" s="54"/>
      <c r="BW330" s="54"/>
      <c r="BX330" s="54"/>
      <c r="BY330" s="54"/>
      <c r="BZ330" s="54"/>
      <c r="CA330" s="54"/>
      <c r="CB330" s="54"/>
      <c r="CC330" s="54"/>
      <c r="CD330" s="54"/>
    </row>
    <row r="331" spans="1:82" ht="3"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AL331" s="16"/>
      <c r="AM331" s="16"/>
      <c r="AN331" s="16"/>
      <c r="AO331" s="16"/>
      <c r="AP331" s="16"/>
      <c r="AQ331" s="16"/>
      <c r="AR331" s="16"/>
      <c r="AS331" s="16"/>
      <c r="AT331" s="16"/>
      <c r="AU331" s="16"/>
      <c r="AV331" s="16"/>
      <c r="AW331" s="16"/>
      <c r="AX331" s="16"/>
      <c r="AY331" s="16"/>
      <c r="AZ331" s="16"/>
      <c r="BA331" s="16"/>
      <c r="BB331" s="16"/>
      <c r="BC331" s="16"/>
      <c r="BD331" s="16"/>
      <c r="BO331" s="53"/>
      <c r="BP331" s="53"/>
      <c r="BQ331" s="53"/>
      <c r="BR331" s="53"/>
      <c r="BS331" s="53"/>
      <c r="BT331" s="54"/>
      <c r="BU331" s="54"/>
      <c r="BV331" s="54"/>
      <c r="BW331" s="54"/>
      <c r="BX331" s="54"/>
      <c r="BY331" s="54"/>
      <c r="BZ331" s="54"/>
      <c r="CA331" s="54"/>
      <c r="CB331" s="54"/>
      <c r="CC331" s="54"/>
      <c r="CD331" s="54"/>
    </row>
    <row r="332" spans="1:82" ht="3"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AL332" s="16"/>
      <c r="AM332" s="16"/>
      <c r="AN332" s="16"/>
      <c r="AO332" s="16"/>
      <c r="AP332" s="16"/>
      <c r="AQ332" s="16"/>
      <c r="AR332" s="16"/>
      <c r="AS332" s="16"/>
      <c r="AT332" s="16"/>
      <c r="AU332" s="16"/>
      <c r="AV332" s="16"/>
      <c r="AW332" s="16"/>
      <c r="AX332" s="16"/>
      <c r="AY332" s="16"/>
      <c r="AZ332" s="16"/>
      <c r="BA332" s="16"/>
      <c r="BB332" s="16"/>
      <c r="BC332" s="16"/>
      <c r="BD332" s="16"/>
      <c r="BO332" s="53"/>
      <c r="BP332" s="53"/>
      <c r="BQ332" s="53"/>
      <c r="BR332" s="53"/>
      <c r="BS332" s="53"/>
      <c r="BT332" s="54"/>
      <c r="BU332" s="54"/>
      <c r="BV332" s="54"/>
      <c r="BW332" s="54"/>
      <c r="BX332" s="54"/>
      <c r="BY332" s="54"/>
      <c r="BZ332" s="54"/>
      <c r="CA332" s="54"/>
      <c r="CB332" s="54"/>
      <c r="CC332" s="54"/>
      <c r="CD332" s="54"/>
    </row>
    <row r="333" spans="1:82" ht="3"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AL333" s="16"/>
      <c r="AM333" s="16"/>
      <c r="AN333" s="16"/>
      <c r="AO333" s="16"/>
      <c r="AP333" s="16"/>
      <c r="AQ333" s="16"/>
      <c r="AR333" s="16"/>
      <c r="AS333" s="16"/>
      <c r="AT333" s="16"/>
      <c r="AU333" s="16"/>
      <c r="AV333" s="16"/>
      <c r="AW333" s="16"/>
      <c r="AX333" s="16"/>
      <c r="AY333" s="16"/>
      <c r="AZ333" s="16"/>
      <c r="BA333" s="16"/>
      <c r="BB333" s="16"/>
      <c r="BC333" s="16"/>
      <c r="BD333" s="16"/>
      <c r="BO333" s="53"/>
      <c r="BP333" s="53"/>
      <c r="BQ333" s="53"/>
      <c r="BR333" s="53"/>
      <c r="BS333" s="53"/>
      <c r="BT333" s="54"/>
      <c r="BU333" s="54"/>
      <c r="BV333" s="54"/>
      <c r="BW333" s="54"/>
      <c r="BX333" s="54"/>
      <c r="BY333" s="54"/>
      <c r="BZ333" s="54"/>
      <c r="CA333" s="54"/>
      <c r="CB333" s="54"/>
      <c r="CC333" s="54"/>
      <c r="CD333" s="54"/>
    </row>
    <row r="334" spans="1:82" ht="3"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AL334" s="16"/>
      <c r="AM334" s="16"/>
      <c r="AN334" s="16"/>
      <c r="AO334" s="16"/>
      <c r="AP334" s="16"/>
      <c r="AQ334" s="16"/>
      <c r="AR334" s="16"/>
      <c r="AS334" s="16"/>
      <c r="AT334" s="16"/>
      <c r="AU334" s="16"/>
      <c r="AV334" s="16"/>
      <c r="AW334" s="16"/>
      <c r="AX334" s="16"/>
      <c r="AY334" s="16"/>
      <c r="AZ334" s="16"/>
      <c r="BA334" s="16"/>
      <c r="BB334" s="16"/>
      <c r="BC334" s="16"/>
      <c r="BD334" s="16"/>
      <c r="BO334" s="53"/>
      <c r="BP334" s="53"/>
      <c r="BQ334" s="53"/>
      <c r="BR334" s="53"/>
      <c r="BS334" s="53"/>
      <c r="BT334" s="54"/>
      <c r="BU334" s="54"/>
      <c r="BV334" s="54"/>
      <c r="BW334" s="54"/>
      <c r="BX334" s="54"/>
      <c r="BY334" s="54"/>
      <c r="BZ334" s="54"/>
      <c r="CA334" s="54"/>
      <c r="CB334" s="54"/>
      <c r="CC334" s="54"/>
      <c r="CD334" s="54"/>
    </row>
    <row r="335" spans="1:82" ht="3" customHeight="1">
      <c r="A335" s="16"/>
      <c r="BD335" s="16"/>
      <c r="BO335" s="53"/>
      <c r="BP335" s="53"/>
      <c r="BQ335" s="53"/>
      <c r="BR335" s="53"/>
      <c r="BS335" s="53"/>
      <c r="BT335" s="54"/>
      <c r="BU335" s="54"/>
      <c r="BV335" s="54"/>
      <c r="BW335" s="54"/>
      <c r="BX335" s="54"/>
      <c r="BY335" s="54"/>
      <c r="BZ335" s="54"/>
      <c r="CA335" s="54"/>
      <c r="CB335" s="54"/>
      <c r="CC335" s="54"/>
      <c r="CD335" s="54"/>
    </row>
    <row r="336" spans="1:56" ht="3" customHeight="1">
      <c r="A336" s="16"/>
      <c r="BD336" s="16"/>
    </row>
    <row r="337" spans="1:56" ht="3" customHeight="1">
      <c r="A337" s="16"/>
      <c r="BD337" s="16"/>
    </row>
    <row r="338" spans="1:56" ht="3" customHeight="1">
      <c r="A338" s="16"/>
      <c r="BD338" s="16"/>
    </row>
    <row r="339" spans="1:56" ht="3" customHeight="1">
      <c r="A339" s="16"/>
      <c r="BD339" s="16"/>
    </row>
    <row r="340" spans="1:56" ht="3" customHeight="1">
      <c r="A340" s="16"/>
      <c r="BD340" s="16"/>
    </row>
    <row r="341" spans="1:56" ht="3" customHeight="1">
      <c r="A341" s="16"/>
      <c r="BD341" s="16"/>
    </row>
    <row r="342" ht="3" customHeight="1">
      <c r="BD342" s="16"/>
    </row>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row r="394" ht="3" customHeight="1"/>
    <row r="395" ht="3" customHeight="1"/>
    <row r="396" ht="3" customHeight="1"/>
    <row r="397" ht="3" customHeight="1"/>
    <row r="398" ht="3" customHeight="1"/>
    <row r="399" ht="3" customHeight="1"/>
    <row r="400" ht="3" customHeight="1"/>
    <row r="401" ht="3" customHeight="1"/>
    <row r="402" ht="3" customHeight="1"/>
    <row r="403" ht="3" customHeight="1"/>
    <row r="404" ht="3" customHeight="1"/>
    <row r="405" ht="3" customHeight="1"/>
    <row r="406" ht="3" customHeight="1"/>
    <row r="407" ht="3" customHeight="1"/>
    <row r="408" ht="3" customHeight="1"/>
    <row r="409" ht="3" customHeight="1"/>
    <row r="410" ht="3" customHeight="1"/>
    <row r="411" ht="3" customHeight="1"/>
    <row r="412" ht="3" customHeight="1"/>
    <row r="413" ht="3" customHeight="1"/>
    <row r="414" ht="3" customHeight="1"/>
    <row r="415" ht="3" customHeight="1"/>
    <row r="416" ht="3" customHeight="1"/>
    <row r="417" ht="3" customHeight="1"/>
    <row r="418" ht="3" customHeight="1"/>
    <row r="419" ht="3" customHeight="1"/>
    <row r="420" ht="3" customHeight="1"/>
    <row r="421" ht="3" customHeight="1"/>
    <row r="422" ht="3" customHeight="1"/>
    <row r="423" ht="3" customHeight="1"/>
    <row r="424" ht="3" customHeight="1"/>
    <row r="425" ht="3" customHeight="1"/>
    <row r="426" ht="3" customHeight="1"/>
    <row r="427" ht="3" customHeight="1"/>
    <row r="428" ht="3" customHeight="1"/>
    <row r="429" ht="3" customHeight="1"/>
    <row r="430" ht="3" customHeight="1"/>
    <row r="431" ht="3" customHeight="1"/>
    <row r="432" ht="3" customHeight="1"/>
    <row r="433" ht="3" customHeight="1"/>
    <row r="434" ht="3" customHeight="1"/>
    <row r="435" ht="3" customHeight="1"/>
    <row r="436" ht="3" customHeight="1"/>
    <row r="437" ht="3" customHeight="1"/>
    <row r="438" ht="3" customHeight="1"/>
    <row r="439" ht="3" customHeight="1"/>
    <row r="440" ht="3" customHeight="1"/>
    <row r="441" ht="3" customHeight="1"/>
    <row r="442" ht="3" customHeight="1"/>
    <row r="443" ht="3" customHeight="1"/>
    <row r="444" ht="3" customHeight="1"/>
    <row r="445" ht="3" customHeight="1"/>
    <row r="446" ht="3" customHeight="1"/>
    <row r="447" ht="3" customHeight="1"/>
    <row r="448" ht="3" customHeight="1"/>
    <row r="449" ht="3" customHeight="1"/>
    <row r="450" ht="3" customHeight="1"/>
    <row r="451" ht="3" customHeight="1"/>
    <row r="452" ht="3" customHeight="1"/>
    <row r="453" ht="3" customHeight="1"/>
    <row r="454" ht="3" customHeight="1"/>
    <row r="455" ht="3" customHeight="1"/>
    <row r="456" ht="3" customHeight="1"/>
    <row r="457" ht="3" customHeight="1"/>
    <row r="458" ht="3" customHeight="1"/>
    <row r="459" ht="3" customHeight="1"/>
    <row r="460" ht="3" customHeight="1"/>
    <row r="461" ht="3" customHeight="1"/>
    <row r="462" ht="3" customHeight="1"/>
    <row r="463" ht="3" customHeight="1"/>
    <row r="464" ht="3" customHeight="1"/>
    <row r="465" ht="3" customHeight="1"/>
    <row r="466" ht="3" customHeight="1"/>
    <row r="467" ht="3" customHeight="1"/>
    <row r="468" ht="3" customHeight="1"/>
    <row r="469" ht="3" customHeight="1"/>
    <row r="470" ht="3" customHeight="1"/>
    <row r="471" ht="3" customHeight="1"/>
    <row r="472" ht="3" customHeight="1"/>
    <row r="473" ht="3" customHeight="1"/>
    <row r="474" ht="3" customHeight="1"/>
    <row r="475" ht="3" customHeight="1"/>
    <row r="476" ht="3" customHeight="1"/>
    <row r="477" ht="3" customHeight="1"/>
    <row r="478" ht="3" customHeight="1"/>
    <row r="479" ht="3" customHeight="1"/>
    <row r="480" ht="3" customHeight="1"/>
    <row r="481" ht="3" customHeight="1"/>
    <row r="482" ht="3" customHeight="1"/>
    <row r="483" ht="3" customHeight="1"/>
    <row r="484" ht="3" customHeight="1"/>
    <row r="485" ht="3" customHeight="1"/>
    <row r="486" ht="3" customHeight="1"/>
    <row r="487" ht="3" customHeight="1"/>
    <row r="488" ht="3" customHeight="1"/>
    <row r="489" ht="3" customHeight="1"/>
    <row r="490" ht="3" customHeight="1"/>
    <row r="491" ht="3" customHeight="1"/>
    <row r="492" ht="3" customHeight="1"/>
    <row r="493" ht="3" customHeight="1"/>
    <row r="494" ht="3" customHeight="1"/>
    <row r="495" ht="3" customHeight="1"/>
    <row r="496" ht="3" customHeight="1"/>
    <row r="497" ht="3" customHeight="1"/>
    <row r="498" ht="3" customHeight="1"/>
    <row r="499" ht="3" customHeight="1"/>
    <row r="500" ht="3" customHeight="1"/>
    <row r="501" ht="3" customHeight="1"/>
    <row r="502" ht="3" customHeight="1"/>
    <row r="503" ht="3" customHeight="1"/>
    <row r="504" ht="3" customHeight="1"/>
    <row r="505" ht="3" customHeight="1"/>
    <row r="506" ht="3" customHeight="1"/>
    <row r="507" ht="3" customHeight="1"/>
    <row r="508" ht="3" customHeight="1"/>
    <row r="509" ht="3" customHeight="1"/>
    <row r="510" ht="3" customHeight="1"/>
    <row r="511" ht="3" customHeight="1"/>
    <row r="512" ht="3" customHeight="1"/>
    <row r="513" ht="3" customHeight="1"/>
    <row r="514" ht="3" customHeight="1"/>
    <row r="515" ht="3" customHeight="1"/>
    <row r="516" ht="3" customHeight="1"/>
    <row r="517" ht="3" customHeight="1"/>
    <row r="518" ht="3" customHeight="1"/>
    <row r="519" ht="3" customHeight="1"/>
    <row r="520" ht="3" customHeight="1"/>
    <row r="521" ht="3" customHeight="1"/>
    <row r="522" ht="3" customHeight="1"/>
    <row r="523" ht="3" customHeight="1"/>
    <row r="524" ht="3" customHeight="1"/>
    <row r="525" ht="3" customHeight="1"/>
    <row r="526" ht="3" customHeight="1"/>
    <row r="527" ht="3" customHeight="1"/>
    <row r="528" ht="3" customHeight="1"/>
    <row r="529" ht="3" customHeight="1"/>
    <row r="530" ht="3" customHeight="1"/>
    <row r="531" ht="3" customHeight="1"/>
    <row r="532" ht="3" customHeight="1"/>
    <row r="533" ht="3" customHeight="1"/>
    <row r="534" ht="3" customHeight="1"/>
    <row r="535" ht="3" customHeight="1"/>
    <row r="536" ht="3" customHeight="1"/>
    <row r="537" ht="3" customHeight="1"/>
    <row r="538" ht="3" customHeight="1"/>
    <row r="539" ht="3" customHeight="1"/>
    <row r="540" ht="3" customHeight="1"/>
    <row r="541" ht="3" customHeight="1"/>
    <row r="542" ht="3" customHeight="1"/>
    <row r="543" ht="3" customHeight="1"/>
    <row r="544" ht="3" customHeight="1"/>
    <row r="545" ht="3" customHeight="1"/>
    <row r="546" ht="3" customHeight="1"/>
    <row r="547" ht="3" customHeight="1"/>
    <row r="548" ht="3" customHeight="1"/>
    <row r="549" ht="3" customHeight="1"/>
    <row r="550" ht="3" customHeight="1"/>
    <row r="551" ht="3" customHeight="1"/>
    <row r="552" ht="3" customHeight="1"/>
    <row r="553" ht="3" customHeight="1"/>
    <row r="554" ht="3" customHeight="1"/>
    <row r="555" ht="3" customHeight="1"/>
    <row r="556" ht="3" customHeight="1"/>
    <row r="557" ht="3" customHeight="1"/>
    <row r="558" ht="3" customHeight="1"/>
    <row r="559" ht="3" customHeight="1"/>
    <row r="560" ht="3" customHeight="1"/>
    <row r="561" ht="3" customHeight="1"/>
    <row r="562" ht="3" customHeight="1"/>
    <row r="563" ht="3" customHeight="1"/>
    <row r="564" ht="3" customHeight="1"/>
    <row r="565" ht="3" customHeight="1"/>
    <row r="566" ht="3" customHeight="1"/>
    <row r="567" ht="3" customHeight="1"/>
    <row r="568" ht="3" customHeight="1"/>
    <row r="569" ht="3" customHeight="1"/>
    <row r="570" ht="3" customHeight="1"/>
    <row r="571" ht="3" customHeight="1"/>
    <row r="572" ht="3" customHeight="1"/>
    <row r="573" ht="3" customHeight="1"/>
    <row r="574" ht="3" customHeight="1"/>
    <row r="575" ht="3" customHeight="1"/>
    <row r="576" ht="3" customHeight="1"/>
    <row r="577" ht="3" customHeight="1"/>
    <row r="578" ht="3" customHeight="1"/>
    <row r="579" ht="3" customHeight="1"/>
    <row r="580" ht="3" customHeight="1"/>
    <row r="581" ht="3" customHeight="1"/>
    <row r="582" ht="3" customHeight="1"/>
    <row r="583" ht="3" customHeight="1"/>
    <row r="584" ht="3" customHeight="1"/>
    <row r="585" ht="3" customHeight="1"/>
    <row r="586" ht="3" customHeight="1"/>
    <row r="587" ht="3" customHeight="1"/>
    <row r="588" ht="3" customHeight="1"/>
    <row r="589" ht="3" customHeight="1"/>
    <row r="590" ht="3" customHeight="1"/>
    <row r="591" ht="3" customHeight="1"/>
    <row r="592" ht="3" customHeight="1"/>
    <row r="593" ht="3" customHeight="1"/>
    <row r="594" ht="3" customHeight="1"/>
    <row r="595" ht="3" customHeight="1"/>
    <row r="596" ht="3" customHeight="1"/>
    <row r="597" ht="3" customHeight="1"/>
    <row r="598" ht="3" customHeight="1"/>
    <row r="599" ht="3" customHeight="1"/>
    <row r="600" ht="3" customHeight="1"/>
    <row r="601" ht="3" customHeight="1"/>
    <row r="602" ht="3" customHeight="1"/>
    <row r="603" ht="3" customHeight="1"/>
    <row r="604" ht="3" customHeight="1"/>
    <row r="605" ht="3" customHeight="1"/>
    <row r="606" ht="3" customHeight="1"/>
    <row r="607" ht="3" customHeight="1"/>
    <row r="608" ht="3" customHeight="1"/>
    <row r="609" ht="3" customHeight="1"/>
    <row r="610" ht="3" customHeight="1"/>
    <row r="611" ht="3" customHeight="1"/>
    <row r="612" ht="3" customHeight="1"/>
    <row r="613" ht="3" customHeight="1"/>
    <row r="614" ht="3" customHeight="1"/>
    <row r="615" ht="3" customHeight="1"/>
    <row r="616" ht="3" customHeight="1"/>
    <row r="617" ht="3" customHeight="1"/>
    <row r="618" ht="3" customHeight="1"/>
    <row r="619" ht="3" customHeight="1"/>
    <row r="620" ht="3" customHeight="1"/>
    <row r="621" ht="3" customHeight="1"/>
    <row r="622" ht="3" customHeight="1"/>
    <row r="623" ht="3" customHeight="1"/>
    <row r="624" ht="3" customHeight="1"/>
    <row r="625" ht="3" customHeight="1"/>
    <row r="626" ht="3" customHeight="1"/>
    <row r="627" ht="3" customHeight="1"/>
    <row r="628" ht="3" customHeight="1"/>
    <row r="629" ht="3" customHeight="1"/>
    <row r="630" ht="3" customHeight="1"/>
    <row r="631" ht="3" customHeight="1"/>
    <row r="632" ht="3" customHeight="1"/>
    <row r="633" ht="3" customHeight="1"/>
    <row r="634" ht="3" customHeight="1"/>
    <row r="635" ht="3" customHeight="1"/>
    <row r="636" ht="3" customHeight="1"/>
    <row r="637" ht="3" customHeight="1"/>
    <row r="638" ht="3" customHeight="1"/>
    <row r="639" ht="3" customHeight="1"/>
    <row r="640" ht="3" customHeight="1"/>
    <row r="641" ht="3" customHeight="1"/>
    <row r="642" ht="3" customHeight="1"/>
    <row r="643" ht="3" customHeight="1"/>
    <row r="644" ht="3" customHeight="1"/>
    <row r="645" ht="3" customHeight="1"/>
    <row r="646" ht="3" customHeight="1"/>
    <row r="647" ht="3" customHeight="1"/>
    <row r="648" ht="3" customHeight="1"/>
    <row r="649" ht="3" customHeight="1"/>
    <row r="650" ht="3" customHeight="1"/>
    <row r="651" ht="3" customHeight="1"/>
    <row r="652" ht="3" customHeight="1"/>
    <row r="653" ht="3" customHeight="1"/>
    <row r="654" ht="3" customHeight="1"/>
    <row r="655" ht="3" customHeight="1"/>
    <row r="656" ht="3" customHeight="1"/>
    <row r="657" ht="3" customHeight="1"/>
    <row r="658" ht="3" customHeight="1"/>
    <row r="659" ht="3" customHeight="1"/>
    <row r="660" ht="3" customHeight="1"/>
    <row r="661" ht="3" customHeight="1"/>
    <row r="662" ht="3" customHeight="1"/>
    <row r="663" ht="3" customHeight="1"/>
    <row r="664" ht="3" customHeight="1"/>
    <row r="665" ht="3" customHeight="1"/>
    <row r="666" ht="3" customHeight="1"/>
    <row r="667" ht="3" customHeight="1"/>
    <row r="668" ht="3" customHeight="1"/>
    <row r="669" ht="3" customHeight="1"/>
    <row r="670" ht="3" customHeight="1"/>
    <row r="671" ht="3" customHeight="1"/>
    <row r="672" ht="3" customHeight="1"/>
    <row r="673" ht="3" customHeight="1"/>
    <row r="674" ht="3" customHeight="1"/>
    <row r="675" ht="3" customHeight="1"/>
    <row r="676" ht="3" customHeight="1"/>
    <row r="677" ht="3" customHeight="1"/>
    <row r="678" ht="3" customHeight="1"/>
    <row r="679" ht="3" customHeight="1"/>
    <row r="680" ht="3" customHeight="1"/>
    <row r="681" ht="3" customHeight="1"/>
    <row r="682" ht="3" customHeight="1"/>
    <row r="683" ht="3" customHeight="1"/>
    <row r="684" ht="3" customHeight="1"/>
    <row r="685" ht="3" customHeight="1"/>
    <row r="686" ht="3" customHeight="1"/>
    <row r="687" ht="3" customHeight="1"/>
    <row r="688" ht="3" customHeight="1"/>
    <row r="689" ht="3" customHeight="1"/>
    <row r="690" ht="3" customHeight="1"/>
    <row r="691" ht="3" customHeight="1"/>
    <row r="692" ht="3" customHeight="1"/>
    <row r="693" ht="3" customHeight="1"/>
    <row r="694" ht="3" customHeight="1"/>
    <row r="695" ht="3" customHeight="1"/>
    <row r="696" ht="3" customHeight="1"/>
    <row r="697" ht="3" customHeight="1"/>
    <row r="698" ht="3" customHeight="1"/>
    <row r="699" ht="3" customHeight="1"/>
    <row r="700" ht="3" customHeight="1"/>
    <row r="701" ht="3" customHeight="1"/>
    <row r="702" ht="3" customHeight="1"/>
    <row r="703" ht="3" customHeight="1"/>
    <row r="704" ht="3" customHeight="1"/>
    <row r="705" ht="3" customHeight="1"/>
    <row r="706" ht="3" customHeight="1"/>
    <row r="707" ht="3" customHeight="1"/>
    <row r="708" ht="3" customHeight="1"/>
    <row r="709" ht="3" customHeight="1"/>
    <row r="710" ht="3" customHeight="1"/>
    <row r="711" ht="3" customHeight="1"/>
    <row r="712" ht="3" customHeight="1"/>
    <row r="713" ht="3" customHeight="1"/>
    <row r="714" ht="3" customHeight="1"/>
    <row r="715" ht="3" customHeight="1"/>
    <row r="716" ht="3" customHeight="1"/>
    <row r="717" ht="3" customHeight="1"/>
    <row r="718" ht="3" customHeight="1"/>
    <row r="719" ht="3" customHeight="1"/>
    <row r="720" ht="3" customHeight="1"/>
    <row r="721" ht="3" customHeight="1"/>
    <row r="722" ht="3" customHeight="1"/>
    <row r="723" ht="3" customHeight="1"/>
    <row r="724" ht="3" customHeight="1"/>
    <row r="725" ht="3" customHeight="1"/>
    <row r="726" ht="3" customHeight="1"/>
    <row r="727" ht="3" customHeight="1"/>
    <row r="728" ht="3" customHeight="1"/>
    <row r="729" ht="3" customHeight="1"/>
    <row r="730" ht="3" customHeight="1"/>
    <row r="731" ht="3" customHeight="1"/>
    <row r="732" ht="3" customHeight="1"/>
    <row r="733" ht="3" customHeight="1"/>
    <row r="734" ht="3" customHeight="1"/>
    <row r="735" ht="3" customHeight="1"/>
    <row r="736" ht="3" customHeight="1"/>
    <row r="737" ht="3" customHeight="1"/>
    <row r="738" ht="3" customHeight="1"/>
    <row r="739" ht="3" customHeight="1"/>
    <row r="740" ht="3" customHeight="1"/>
    <row r="741" ht="3" customHeight="1"/>
    <row r="742" ht="3" customHeight="1"/>
    <row r="743" ht="3" customHeight="1"/>
    <row r="744" ht="3" customHeight="1"/>
    <row r="745" ht="3" customHeight="1"/>
    <row r="746" ht="3" customHeight="1"/>
    <row r="747" ht="3" customHeight="1"/>
    <row r="748" ht="3" customHeight="1"/>
    <row r="749" ht="3" customHeight="1"/>
    <row r="750" ht="3" customHeight="1"/>
    <row r="751" ht="3" customHeight="1"/>
    <row r="752" ht="3" customHeight="1"/>
    <row r="753" ht="3" customHeight="1"/>
    <row r="754" ht="3" customHeight="1"/>
    <row r="755" ht="3" customHeight="1"/>
    <row r="756" ht="3" customHeight="1"/>
    <row r="757" ht="3" customHeight="1"/>
    <row r="758" ht="3" customHeight="1"/>
    <row r="759" ht="3" customHeight="1"/>
    <row r="760" ht="3" customHeight="1"/>
    <row r="761" ht="3" customHeight="1"/>
    <row r="762" ht="3" customHeight="1"/>
    <row r="763" ht="3" customHeight="1"/>
    <row r="764" ht="3" customHeight="1"/>
    <row r="765" ht="3" customHeight="1"/>
    <row r="766" ht="3" customHeight="1"/>
    <row r="767" ht="3" customHeight="1"/>
    <row r="768" ht="3" customHeight="1"/>
    <row r="769" ht="3" customHeight="1"/>
    <row r="770" ht="3" customHeight="1"/>
    <row r="771" ht="3" customHeight="1"/>
    <row r="772" ht="3" customHeight="1"/>
    <row r="773" ht="3" customHeight="1"/>
  </sheetData>
  <sheetProtection password="E1BC" sheet="1" selectLockedCells="1" autoFilter="0"/>
  <mergeCells count="554">
    <mergeCell ref="N111:AC113"/>
    <mergeCell ref="AD111:AJ113"/>
    <mergeCell ref="CY50:DB51"/>
    <mergeCell ref="CY52:DB53"/>
    <mergeCell ref="CY54:DB55"/>
    <mergeCell ref="CJ77:DN79"/>
    <mergeCell ref="CJ80:DN82"/>
    <mergeCell ref="CJ83:DN85"/>
    <mergeCell ref="CJ86:DN88"/>
    <mergeCell ref="CJ89:DN91"/>
    <mergeCell ref="CI48:CL49"/>
    <mergeCell ref="CM50:CP51"/>
    <mergeCell ref="CQ50:CT51"/>
    <mergeCell ref="CM48:CP49"/>
    <mergeCell ref="DK44:DN47"/>
    <mergeCell ref="DK40:DN43"/>
    <mergeCell ref="CY44:DB47"/>
    <mergeCell ref="CU48:CX49"/>
    <mergeCell ref="CY48:DB49"/>
    <mergeCell ref="CU40:CX43"/>
    <mergeCell ref="CU44:CX47"/>
    <mergeCell ref="DG48:DJ49"/>
    <mergeCell ref="DG40:DJ43"/>
    <mergeCell ref="DG44:DJ47"/>
    <mergeCell ref="DG74:DN75"/>
    <mergeCell ref="DK72:DN73"/>
    <mergeCell ref="DK70:DN71"/>
    <mergeCell ref="DK68:DN69"/>
    <mergeCell ref="DG72:DJ73"/>
    <mergeCell ref="DG70:DJ71"/>
    <mergeCell ref="CJ92:DN94"/>
    <mergeCell ref="AH84:AJ86"/>
    <mergeCell ref="AK84:AM86"/>
    <mergeCell ref="AN84:AP86"/>
    <mergeCell ref="AQ84:BB86"/>
    <mergeCell ref="AH87:AJ89"/>
    <mergeCell ref="AK87:AM89"/>
    <mergeCell ref="AN87:AP89"/>
    <mergeCell ref="AQ87:BB89"/>
    <mergeCell ref="BT89:BY91"/>
    <mergeCell ref="DK56:DN57"/>
    <mergeCell ref="DK54:DN55"/>
    <mergeCell ref="DK66:DN67"/>
    <mergeCell ref="DK52:DN53"/>
    <mergeCell ref="DK64:DN65"/>
    <mergeCell ref="DK62:DN63"/>
    <mergeCell ref="DK60:DN61"/>
    <mergeCell ref="DK58:DN59"/>
    <mergeCell ref="DK24:DN27"/>
    <mergeCell ref="DK20:DN23"/>
    <mergeCell ref="AH32:AL35"/>
    <mergeCell ref="BT59:BU62"/>
    <mergeCell ref="DG62:DJ63"/>
    <mergeCell ref="CQ52:CT53"/>
    <mergeCell ref="CI60:CL61"/>
    <mergeCell ref="CM60:CP61"/>
    <mergeCell ref="DK50:DN51"/>
    <mergeCell ref="DK48:DN49"/>
    <mergeCell ref="DK32:DN35"/>
    <mergeCell ref="DK28:DN31"/>
    <mergeCell ref="CU36:CX39"/>
    <mergeCell ref="CY36:DB39"/>
    <mergeCell ref="DC36:DF39"/>
    <mergeCell ref="DG36:DJ39"/>
    <mergeCell ref="DK36:DN39"/>
    <mergeCell ref="DG32:DJ35"/>
    <mergeCell ref="DG56:DJ57"/>
    <mergeCell ref="DG58:DJ59"/>
    <mergeCell ref="CU50:CX51"/>
    <mergeCell ref="CU52:CX53"/>
    <mergeCell ref="DG50:DJ51"/>
    <mergeCell ref="DG52:DJ53"/>
    <mergeCell ref="DG54:DJ55"/>
    <mergeCell ref="DC52:DF53"/>
    <mergeCell ref="DC54:DF55"/>
    <mergeCell ref="CU54:CX55"/>
    <mergeCell ref="DG60:DJ61"/>
    <mergeCell ref="DG64:DJ65"/>
    <mergeCell ref="DG66:DJ67"/>
    <mergeCell ref="DG68:DJ69"/>
    <mergeCell ref="CM66:CP67"/>
    <mergeCell ref="CQ66:CT67"/>
    <mergeCell ref="CI66:CL67"/>
    <mergeCell ref="BF44:BI47"/>
    <mergeCell ref="BJ44:BN45"/>
    <mergeCell ref="BF57:BU58"/>
    <mergeCell ref="BF66:BU67"/>
    <mergeCell ref="CE48:CH55"/>
    <mergeCell ref="BM59:BS62"/>
    <mergeCell ref="CQ62:CT63"/>
    <mergeCell ref="DG16:DJ19"/>
    <mergeCell ref="DG20:DJ23"/>
    <mergeCell ref="DG24:DJ27"/>
    <mergeCell ref="DG28:DJ31"/>
    <mergeCell ref="BW74:CD75"/>
    <mergeCell ref="BW72:CD73"/>
    <mergeCell ref="CQ72:CT73"/>
    <mergeCell ref="CU72:CX73"/>
    <mergeCell ref="CE74:CH75"/>
    <mergeCell ref="CU74:CX75"/>
    <mergeCell ref="CI72:CL73"/>
    <mergeCell ref="CM72:CP73"/>
    <mergeCell ref="CE72:CH73"/>
    <mergeCell ref="CI54:CL55"/>
    <mergeCell ref="CM54:CP55"/>
    <mergeCell ref="CQ54:CT55"/>
    <mergeCell ref="CI52:CL53"/>
    <mergeCell ref="CM52:CP53"/>
    <mergeCell ref="CU70:CX71"/>
    <mergeCell ref="CU68:CX69"/>
    <mergeCell ref="CY72:DB73"/>
    <mergeCell ref="DC72:DF73"/>
    <mergeCell ref="CY70:DB71"/>
    <mergeCell ref="CY68:DB69"/>
    <mergeCell ref="CI68:CL69"/>
    <mergeCell ref="CM68:CP69"/>
    <mergeCell ref="CQ68:CT69"/>
    <mergeCell ref="CI70:CL71"/>
    <mergeCell ref="CM70:CP71"/>
    <mergeCell ref="CQ70:CT71"/>
    <mergeCell ref="CU64:CX65"/>
    <mergeCell ref="CY64:DB65"/>
    <mergeCell ref="DC64:DF65"/>
    <mergeCell ref="CU66:CX67"/>
    <mergeCell ref="CY66:DB67"/>
    <mergeCell ref="DC66:DF67"/>
    <mergeCell ref="CU62:CX63"/>
    <mergeCell ref="DC62:DF63"/>
    <mergeCell ref="CY60:DB61"/>
    <mergeCell ref="DC60:DF61"/>
    <mergeCell ref="CE28:CH31"/>
    <mergeCell ref="CI58:CL59"/>
    <mergeCell ref="CM58:CP59"/>
    <mergeCell ref="CQ58:CT59"/>
    <mergeCell ref="CQ48:CT49"/>
    <mergeCell ref="CQ40:CT43"/>
    <mergeCell ref="CM44:CP47"/>
    <mergeCell ref="CQ44:CT47"/>
    <mergeCell ref="CM40:CP43"/>
    <mergeCell ref="CM36:CP39"/>
    <mergeCell ref="AM114:BB116"/>
    <mergeCell ref="CJ95:DN97"/>
    <mergeCell ref="CJ98:DN100"/>
    <mergeCell ref="CJ101:DN103"/>
    <mergeCell ref="CJ104:DN106"/>
    <mergeCell ref="BZ110:CC112"/>
    <mergeCell ref="CJ113:DN115"/>
    <mergeCell ref="CJ116:DN118"/>
    <mergeCell ref="BZ116:CC118"/>
    <mergeCell ref="CJ107:DN109"/>
    <mergeCell ref="CJ110:DN112"/>
    <mergeCell ref="CG107:CI109"/>
    <mergeCell ref="AM111:BB113"/>
    <mergeCell ref="AM120:AQ122"/>
    <mergeCell ref="CG113:CI115"/>
    <mergeCell ref="BZ113:CC115"/>
    <mergeCell ref="CJ119:DN121"/>
    <mergeCell ref="BP122:BS124"/>
    <mergeCell ref="BT119:BY121"/>
    <mergeCell ref="BT122:BY124"/>
    <mergeCell ref="AM123:AQ125"/>
    <mergeCell ref="AR117:BB119"/>
    <mergeCell ref="AR120:BB122"/>
    <mergeCell ref="AR123:BB125"/>
    <mergeCell ref="AM117:AQ119"/>
    <mergeCell ref="B115:E125"/>
    <mergeCell ref="F115:AF125"/>
    <mergeCell ref="AM96:BB98"/>
    <mergeCell ref="AM99:BB101"/>
    <mergeCell ref="AM102:BB104"/>
    <mergeCell ref="AM105:BB107"/>
    <mergeCell ref="AM108:BB110"/>
    <mergeCell ref="B96:E101"/>
    <mergeCell ref="B105:E110"/>
    <mergeCell ref="F105:K110"/>
    <mergeCell ref="BN107:BO109"/>
    <mergeCell ref="BP107:BS109"/>
    <mergeCell ref="BT107:BY109"/>
    <mergeCell ref="BZ101:CC103"/>
    <mergeCell ref="BP101:BS103"/>
    <mergeCell ref="BT101:BY103"/>
    <mergeCell ref="BT92:BY94"/>
    <mergeCell ref="BT95:BY97"/>
    <mergeCell ref="BF107:BM109"/>
    <mergeCell ref="BF95:BM97"/>
    <mergeCell ref="BN95:BO97"/>
    <mergeCell ref="BF104:BM106"/>
    <mergeCell ref="BN104:BO106"/>
    <mergeCell ref="BP104:BS106"/>
    <mergeCell ref="BF101:BM103"/>
    <mergeCell ref="BN101:BO103"/>
    <mergeCell ref="N84:V86"/>
    <mergeCell ref="W84:Y86"/>
    <mergeCell ref="Z84:AC86"/>
    <mergeCell ref="AD84:AG86"/>
    <mergeCell ref="N87:V89"/>
    <mergeCell ref="W87:Y89"/>
    <mergeCell ref="Z87:AC89"/>
    <mergeCell ref="AD87:AG89"/>
    <mergeCell ref="CI4:CL15"/>
    <mergeCell ref="CM4:CP15"/>
    <mergeCell ref="BZ89:CC91"/>
    <mergeCell ref="CD89:CF91"/>
    <mergeCell ref="CG89:CI91"/>
    <mergeCell ref="BZ80:CC82"/>
    <mergeCell ref="CD80:CF82"/>
    <mergeCell ref="CG80:CI82"/>
    <mergeCell ref="BZ83:CC85"/>
    <mergeCell ref="CG83:CI85"/>
    <mergeCell ref="BZ95:CC97"/>
    <mergeCell ref="BZ98:CC100"/>
    <mergeCell ref="BZ86:CC88"/>
    <mergeCell ref="CG116:CI118"/>
    <mergeCell ref="BZ104:CC106"/>
    <mergeCell ref="BZ107:CC109"/>
    <mergeCell ref="CD107:CF109"/>
    <mergeCell ref="CD116:CF118"/>
    <mergeCell ref="CG86:CI88"/>
    <mergeCell ref="BZ92:CC94"/>
    <mergeCell ref="CG125:CI127"/>
    <mergeCell ref="CE4:CH15"/>
    <mergeCell ref="CE16:CH19"/>
    <mergeCell ref="CJ122:DN124"/>
    <mergeCell ref="CJ125:DN127"/>
    <mergeCell ref="CD125:CF127"/>
    <mergeCell ref="CG122:CI124"/>
    <mergeCell ref="CD113:CF115"/>
    <mergeCell ref="CD104:CF106"/>
    <mergeCell ref="CG104:CI106"/>
    <mergeCell ref="CM1:CP3"/>
    <mergeCell ref="CI16:CL19"/>
    <mergeCell ref="CM16:CP19"/>
    <mergeCell ref="CD95:CF97"/>
    <mergeCell ref="CG95:CI97"/>
    <mergeCell ref="CI74:CL75"/>
    <mergeCell ref="CM74:CP75"/>
    <mergeCell ref="CI50:CL51"/>
    <mergeCell ref="CM62:CP63"/>
    <mergeCell ref="CD86:CF88"/>
    <mergeCell ref="BZ125:CC127"/>
    <mergeCell ref="BW36:BZ39"/>
    <mergeCell ref="CA36:CD39"/>
    <mergeCell ref="CE36:CH39"/>
    <mergeCell ref="BZ119:CC121"/>
    <mergeCell ref="CD119:CF121"/>
    <mergeCell ref="CG119:CI121"/>
    <mergeCell ref="BZ122:CC124"/>
    <mergeCell ref="CD122:CF124"/>
    <mergeCell ref="CG98:CI100"/>
    <mergeCell ref="CD92:CF94"/>
    <mergeCell ref="CG92:CI94"/>
    <mergeCell ref="CD110:CF112"/>
    <mergeCell ref="CG110:CI112"/>
    <mergeCell ref="CD101:CF103"/>
    <mergeCell ref="CG101:CI103"/>
    <mergeCell ref="CD98:CF100"/>
    <mergeCell ref="CU1:CX3"/>
    <mergeCell ref="CQ16:CT19"/>
    <mergeCell ref="CU16:CX19"/>
    <mergeCell ref="CI20:CL23"/>
    <mergeCell ref="CQ4:CT15"/>
    <mergeCell ref="CQ1:CT3"/>
    <mergeCell ref="CU4:CX15"/>
    <mergeCell ref="CU20:CX23"/>
    <mergeCell ref="CQ20:CT23"/>
    <mergeCell ref="CI1:CL3"/>
    <mergeCell ref="CE1:CH3"/>
    <mergeCell ref="CG77:CI79"/>
    <mergeCell ref="B87:E92"/>
    <mergeCell ref="F87:K92"/>
    <mergeCell ref="CD77:CF79"/>
    <mergeCell ref="CD83:CF85"/>
    <mergeCell ref="CE44:CH47"/>
    <mergeCell ref="CI44:CL47"/>
    <mergeCell ref="CE40:CH43"/>
    <mergeCell ref="CI40:CL43"/>
    <mergeCell ref="N96:AJ97"/>
    <mergeCell ref="BT80:BY82"/>
    <mergeCell ref="BT77:BY79"/>
    <mergeCell ref="BF80:BM82"/>
    <mergeCell ref="BP80:BS82"/>
    <mergeCell ref="AE76:AH79"/>
    <mergeCell ref="BN92:BO94"/>
    <mergeCell ref="BP92:BS94"/>
    <mergeCell ref="BP95:BS97"/>
    <mergeCell ref="BT83:BY85"/>
    <mergeCell ref="F96:K101"/>
    <mergeCell ref="N108:AC110"/>
    <mergeCell ref="AD108:AJ110"/>
    <mergeCell ref="CM20:CP23"/>
    <mergeCell ref="CI24:CL27"/>
    <mergeCell ref="CM24:CP27"/>
    <mergeCell ref="CI28:CL31"/>
    <mergeCell ref="N101:AJ103"/>
    <mergeCell ref="BZ77:CC79"/>
    <mergeCell ref="CE32:CH35"/>
    <mergeCell ref="N98:AJ100"/>
    <mergeCell ref="DG1:DN15"/>
    <mergeCell ref="DK16:DN19"/>
    <mergeCell ref="N106:AC107"/>
    <mergeCell ref="AD106:AJ107"/>
    <mergeCell ref="CY4:DB15"/>
    <mergeCell ref="DC4:DF15"/>
    <mergeCell ref="CY1:DB3"/>
    <mergeCell ref="DC1:DF3"/>
    <mergeCell ref="CY16:DB19"/>
    <mergeCell ref="DC16:DF19"/>
    <mergeCell ref="CU32:CX35"/>
    <mergeCell ref="CY32:DB35"/>
    <mergeCell ref="CM28:CP31"/>
    <mergeCell ref="CQ28:CT31"/>
    <mergeCell ref="CU28:CX31"/>
    <mergeCell ref="CY28:DB31"/>
    <mergeCell ref="DC20:DF23"/>
    <mergeCell ref="CQ24:CT27"/>
    <mergeCell ref="CU24:CX27"/>
    <mergeCell ref="CY24:DB27"/>
    <mergeCell ref="DC24:DF27"/>
    <mergeCell ref="CY20:DB23"/>
    <mergeCell ref="DC50:DF51"/>
    <mergeCell ref="DC28:DF31"/>
    <mergeCell ref="DC32:DF35"/>
    <mergeCell ref="DC44:DF47"/>
    <mergeCell ref="CY40:DB43"/>
    <mergeCell ref="DC40:DF43"/>
    <mergeCell ref="DC48:DF49"/>
    <mergeCell ref="CI32:CL35"/>
    <mergeCell ref="CQ36:CT39"/>
    <mergeCell ref="B60:G64"/>
    <mergeCell ref="CM32:CP35"/>
    <mergeCell ref="CQ32:CT35"/>
    <mergeCell ref="CI36:CL39"/>
    <mergeCell ref="CI64:CL65"/>
    <mergeCell ref="CM64:CP65"/>
    <mergeCell ref="CQ64:CT65"/>
    <mergeCell ref="CI62:CL63"/>
    <mergeCell ref="A1:BC24"/>
    <mergeCell ref="AS56:BC59"/>
    <mergeCell ref="AD32:AG35"/>
    <mergeCell ref="Q49:T51"/>
    <mergeCell ref="U40:AE42"/>
    <mergeCell ref="C31:I34"/>
    <mergeCell ref="C35:D37"/>
    <mergeCell ref="Q35:T37"/>
    <mergeCell ref="I35:L37"/>
    <mergeCell ref="C27:I30"/>
    <mergeCell ref="CE20:CH23"/>
    <mergeCell ref="CE24:CH27"/>
    <mergeCell ref="AL56:AQ59"/>
    <mergeCell ref="Z60:AE64"/>
    <mergeCell ref="AF60:AK64"/>
    <mergeCell ref="AL60:AQ64"/>
    <mergeCell ref="AN27:BC54"/>
    <mergeCell ref="CE62:CH63"/>
    <mergeCell ref="CA64:CD65"/>
    <mergeCell ref="CA60:CD61"/>
    <mergeCell ref="Z56:AE59"/>
    <mergeCell ref="E35:H37"/>
    <mergeCell ref="J31:AA34"/>
    <mergeCell ref="C40:E51"/>
    <mergeCell ref="Q40:T42"/>
    <mergeCell ref="Q43:T45"/>
    <mergeCell ref="B56:G59"/>
    <mergeCell ref="Q46:T48"/>
    <mergeCell ref="U35:Y37"/>
    <mergeCell ref="M35:P37"/>
    <mergeCell ref="J27:AA30"/>
    <mergeCell ref="B82:K86"/>
    <mergeCell ref="BT68:BU71"/>
    <mergeCell ref="N82:BB83"/>
    <mergeCell ref="BF59:BL62"/>
    <mergeCell ref="AL65:AM67"/>
    <mergeCell ref="AL68:AM69"/>
    <mergeCell ref="H56:M59"/>
    <mergeCell ref="AB65:AE69"/>
    <mergeCell ref="Z65:AA67"/>
    <mergeCell ref="AW60:BC64"/>
    <mergeCell ref="T68:U69"/>
    <mergeCell ref="N60:S64"/>
    <mergeCell ref="H65:I67"/>
    <mergeCell ref="AN65:AQ69"/>
    <mergeCell ref="N65:O67"/>
    <mergeCell ref="N68:O69"/>
    <mergeCell ref="Z68:AA69"/>
    <mergeCell ref="H60:M64"/>
    <mergeCell ref="AH65:AK69"/>
    <mergeCell ref="B76:E79"/>
    <mergeCell ref="H68:I69"/>
    <mergeCell ref="F76:S79"/>
    <mergeCell ref="T76:Y79"/>
    <mergeCell ref="B72:AS75"/>
    <mergeCell ref="Z76:AD79"/>
    <mergeCell ref="AI76:AS79"/>
    <mergeCell ref="V65:Y69"/>
    <mergeCell ref="T65:U67"/>
    <mergeCell ref="B65:G69"/>
    <mergeCell ref="BS44:BV47"/>
    <mergeCell ref="P65:S69"/>
    <mergeCell ref="N56:S59"/>
    <mergeCell ref="AW65:BC69"/>
    <mergeCell ref="AS60:AV62"/>
    <mergeCell ref="AF65:AG67"/>
    <mergeCell ref="AF68:AG69"/>
    <mergeCell ref="F46:P48"/>
    <mergeCell ref="BO48:BR55"/>
    <mergeCell ref="J65:M69"/>
    <mergeCell ref="BF125:BM127"/>
    <mergeCell ref="BN125:BO127"/>
    <mergeCell ref="BP125:BS127"/>
    <mergeCell ref="BF48:BI55"/>
    <mergeCell ref="BJ48:BN55"/>
    <mergeCell ref="BN83:BO85"/>
    <mergeCell ref="BF68:BL71"/>
    <mergeCell ref="BM68:BS71"/>
    <mergeCell ref="BF122:BM124"/>
    <mergeCell ref="BN122:BO124"/>
    <mergeCell ref="BF119:BM121"/>
    <mergeCell ref="BN119:BO121"/>
    <mergeCell ref="BP119:BS121"/>
    <mergeCell ref="BT116:BY118"/>
    <mergeCell ref="BF116:BM118"/>
    <mergeCell ref="BT110:BY112"/>
    <mergeCell ref="BT113:BY115"/>
    <mergeCell ref="BN116:BO118"/>
    <mergeCell ref="BP116:BS118"/>
    <mergeCell ref="BN110:BO112"/>
    <mergeCell ref="BP110:BS112"/>
    <mergeCell ref="BF113:BM115"/>
    <mergeCell ref="BN113:BO115"/>
    <mergeCell ref="BP113:BS115"/>
    <mergeCell ref="BF110:BM112"/>
    <mergeCell ref="BT86:BY88"/>
    <mergeCell ref="BN80:BO82"/>
    <mergeCell ref="BF98:BM100"/>
    <mergeCell ref="BN98:BO100"/>
    <mergeCell ref="BP98:BS100"/>
    <mergeCell ref="BF89:BM91"/>
    <mergeCell ref="BN89:BO91"/>
    <mergeCell ref="BP89:BS91"/>
    <mergeCell ref="BF92:BM94"/>
    <mergeCell ref="BT98:BY100"/>
    <mergeCell ref="BN77:BO79"/>
    <mergeCell ref="BP77:BS79"/>
    <mergeCell ref="BF86:BM88"/>
    <mergeCell ref="BN86:BO88"/>
    <mergeCell ref="BP86:BS88"/>
    <mergeCell ref="BP83:BS85"/>
    <mergeCell ref="CE58:CH59"/>
    <mergeCell ref="CE56:CH57"/>
    <mergeCell ref="CE64:CH65"/>
    <mergeCell ref="CA70:CD71"/>
    <mergeCell ref="CE70:CH71"/>
    <mergeCell ref="CE66:CH67"/>
    <mergeCell ref="CE60:CH61"/>
    <mergeCell ref="CE68:CH69"/>
    <mergeCell ref="CA58:CD59"/>
    <mergeCell ref="CA68:CD69"/>
    <mergeCell ref="BW56:BZ71"/>
    <mergeCell ref="CA56:CD57"/>
    <mergeCell ref="BS48:BV55"/>
    <mergeCell ref="CA66:CD67"/>
    <mergeCell ref="CI56:CL57"/>
    <mergeCell ref="CM56:CP57"/>
    <mergeCell ref="CU56:CX57"/>
    <mergeCell ref="CY56:DB57"/>
    <mergeCell ref="BF32:BI35"/>
    <mergeCell ref="BW44:BZ47"/>
    <mergeCell ref="CA44:CD47"/>
    <mergeCell ref="BJ46:BN47"/>
    <mergeCell ref="BF36:BI39"/>
    <mergeCell ref="BO36:BR39"/>
    <mergeCell ref="BS36:BV39"/>
    <mergeCell ref="BJ36:BN39"/>
    <mergeCell ref="BJ34:BN35"/>
    <mergeCell ref="BO40:BR43"/>
    <mergeCell ref="BS40:BV43"/>
    <mergeCell ref="BJ42:BN43"/>
    <mergeCell ref="BJ28:BN29"/>
    <mergeCell ref="BO28:BR31"/>
    <mergeCell ref="BS28:BV31"/>
    <mergeCell ref="CA28:CD31"/>
    <mergeCell ref="BJ30:BN31"/>
    <mergeCell ref="BF24:BI27"/>
    <mergeCell ref="BJ24:BN25"/>
    <mergeCell ref="BO24:BR27"/>
    <mergeCell ref="BS24:BV27"/>
    <mergeCell ref="BW24:BZ27"/>
    <mergeCell ref="CA24:CD27"/>
    <mergeCell ref="BJ26:BN27"/>
    <mergeCell ref="BF28:BI31"/>
    <mergeCell ref="CA16:CD19"/>
    <mergeCell ref="BJ20:BN21"/>
    <mergeCell ref="BO20:BR23"/>
    <mergeCell ref="BS20:BV23"/>
    <mergeCell ref="BW20:BZ23"/>
    <mergeCell ref="CA20:CD23"/>
    <mergeCell ref="BJ22:BN23"/>
    <mergeCell ref="BW16:BZ19"/>
    <mergeCell ref="BF20:BI23"/>
    <mergeCell ref="BW28:BZ31"/>
    <mergeCell ref="CA1:CD15"/>
    <mergeCell ref="BO4:BR15"/>
    <mergeCell ref="BS4:BV15"/>
    <mergeCell ref="BW4:BZ15"/>
    <mergeCell ref="BF1:BI15"/>
    <mergeCell ref="BJ1:BN15"/>
    <mergeCell ref="BO1:BZ3"/>
    <mergeCell ref="BJ18:BN19"/>
    <mergeCell ref="BF16:BI19"/>
    <mergeCell ref="BJ16:BN17"/>
    <mergeCell ref="BO16:BR19"/>
    <mergeCell ref="BS16:BV19"/>
    <mergeCell ref="F43:P45"/>
    <mergeCell ref="U46:AE48"/>
    <mergeCell ref="U49:AE51"/>
    <mergeCell ref="F49:P51"/>
    <mergeCell ref="U43:AE45"/>
    <mergeCell ref="BT125:BY127"/>
    <mergeCell ref="T56:Y59"/>
    <mergeCell ref="T60:Y64"/>
    <mergeCell ref="BT104:BY106"/>
    <mergeCell ref="BF83:BM85"/>
    <mergeCell ref="AS63:AV64"/>
    <mergeCell ref="AS65:AV67"/>
    <mergeCell ref="AS68:AV69"/>
    <mergeCell ref="AF56:AK59"/>
    <mergeCell ref="BF77:BM79"/>
    <mergeCell ref="DC56:DF57"/>
    <mergeCell ref="CQ56:CT57"/>
    <mergeCell ref="CA32:CD35"/>
    <mergeCell ref="BF40:BI43"/>
    <mergeCell ref="BJ40:BN41"/>
    <mergeCell ref="BS32:BV35"/>
    <mergeCell ref="BW32:BZ35"/>
    <mergeCell ref="BO32:BR35"/>
    <mergeCell ref="BJ32:BN33"/>
    <mergeCell ref="BW40:BZ43"/>
    <mergeCell ref="CQ60:CT61"/>
    <mergeCell ref="CU60:CX61"/>
    <mergeCell ref="F40:P42"/>
    <mergeCell ref="CQ74:CT75"/>
    <mergeCell ref="CU58:CX59"/>
    <mergeCell ref="BO44:BR47"/>
    <mergeCell ref="CA40:CD43"/>
    <mergeCell ref="CA62:CD63"/>
    <mergeCell ref="CA48:CD55"/>
    <mergeCell ref="BW48:BZ55"/>
    <mergeCell ref="DC74:DF75"/>
    <mergeCell ref="DC68:DF69"/>
    <mergeCell ref="DC58:DF59"/>
    <mergeCell ref="CY62:DB63"/>
    <mergeCell ref="CY58:DB59"/>
    <mergeCell ref="DC70:DF71"/>
    <mergeCell ref="CY74:DB75"/>
  </mergeCells>
  <conditionalFormatting sqref="Q49 Q43 AF49 AF46 U49 U46 AF43 U43 AF40 U40 Q46 Q40 F49 F46 F43 AP95">
    <cfRule type="cellIs" priority="20" dxfId="0" operator="equal" stopIfTrue="1">
      <formula>0</formula>
    </cfRule>
  </conditionalFormatting>
  <conditionalFormatting sqref="AE37:AE38">
    <cfRule type="cellIs" priority="21" dxfId="0" operator="lessThan" stopIfTrue="1">
      <formula>0</formula>
    </cfRule>
  </conditionalFormatting>
  <conditionalFormatting sqref="B96 F96 BM68 BM59 BZ77:CI127 BH136:CD136 BT68 DC4:DD4 BV56:BZ62 BX1:BZ3 BT1:BV3 BP1:BR3 BJ1:BJ2 CA1:CA2 BT59 CE4 CI4 CM4 CQ4 CU4 CY4 CB16:CD19 CA16:CA20 CA24 CA28 CA40 CA32 CA48 CA44 BJ40:BJ48 DC54 BW1:BW4 BS1:BS4 BO1:BO4 BO16:BO48 BJ16:BN35 BK40:BN47 CZ16:DB47 CV16:CX47 CR16:CT47 CN16:CP47 CJ16:CL47 CU50 CU16:CU48 CU52 CU54 CQ50 CQ52 CQ54 CQ16:CQ48 CM52 CM50 CM16:CM48 CM54 CI16:CI48 CI54 CI50 CI52 BX16:BZ47 BW16:BW48 BT16:BV47 BS16:BS48 BP16:BR47 CF16:CH47 CE16:CE48 BF72:BG74 BF59 BG77 BE154:CD65536 BE144:BT153 BF63:BG63 BG56:BU56 F115 B115 N108 N106 N98 N101 AJ84 S84 Q92 Z162 Z168 Z165 Z150 Z153:AV153 B87 F87 C134:P136 Q134:Y134 BF1:BF2 F105 L101:M103 N92:N96 AK130:AK135 B82 L86:M87 P92:P94 B131:B136 B107:K107 AH125:AI132 AW144:BC151 AG125 S90 B93 B105 F93 AK90:AP92 AJ90 S87 L92:M99 BD142:BD151 B112:K114 L107:M114 AH32:AL35 BF66 BF68 BF77:BF127 BF131:BG137 AH84 CE16:DF43 CA56:DB71 AH90 CA36 L91:AG91 W84 W90 BO36:BZ39 N87:O87 H60:BC69 BF80:DN127 AR117:BB125 AM99:BB116 BF56:BF57 BE1:BE137 BG16:BI47 BF16:BF48 BF36:BI39 CY50 DC50 CY16:CY48 DC52 CY52 DC58 CY54 DC56 DC66 DC48 DC44 DC60 DC62 DC68:DF71 DC64 AQ84:AR92 AK84:AP86 N111">
    <cfRule type="cellIs" priority="19" dxfId="1" operator="equal">
      <formula>0</formula>
    </cfRule>
  </conditionalFormatting>
  <conditionalFormatting sqref="W87 AB87 AH87 AJ87:AP87 AK88:AP89">
    <cfRule type="cellIs" priority="4" dxfId="0" operator="equal" stopIfTrue="1">
      <formula>0</formula>
    </cfRule>
  </conditionalFormatting>
  <printOptions horizontalCentered="1" verticalCentered="1"/>
  <pageMargins left="0.11811023622047245" right="0.11811023622047245" top="0.5118110236220472" bottom="0.5118110236220472" header="0.5118110236220472" footer="0.5118110236220472"/>
  <pageSetup horizontalDpi="600" verticalDpi="600" orientation="landscape" paperSize="12" scale="93" r:id="rId1"/>
</worksheet>
</file>

<file path=xl/worksheets/sheet2.xml><?xml version="1.0" encoding="utf-8"?>
<worksheet xmlns="http://schemas.openxmlformats.org/spreadsheetml/2006/main" xmlns:r="http://schemas.openxmlformats.org/officeDocument/2006/relationships">
  <dimension ref="A1:BB132"/>
  <sheetViews>
    <sheetView zoomScalePageLayoutView="0" workbookViewId="0" topLeftCell="A1">
      <selection activeCell="AS97" sqref="AS97"/>
    </sheetView>
  </sheetViews>
  <sheetFormatPr defaultColWidth="9.00390625" defaultRowHeight="13.5"/>
  <cols>
    <col min="1" max="63" width="1.625" style="0" customWidth="1"/>
  </cols>
  <sheetData>
    <row r="1" spans="1:54" ht="6" customHeight="1" thickBot="1">
      <c r="A1" s="785" t="s">
        <v>445</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96"/>
      <c r="AI1" s="96"/>
      <c r="AJ1" s="96"/>
      <c r="AK1" s="96"/>
      <c r="AL1" s="96"/>
      <c r="AM1" s="96"/>
      <c r="AN1" s="96"/>
      <c r="AO1" s="96"/>
      <c r="AP1" s="96"/>
      <c r="AQ1" s="96"/>
      <c r="AR1" s="96"/>
      <c r="AS1" s="96"/>
      <c r="AT1" s="96"/>
      <c r="AU1" s="96"/>
      <c r="AV1" s="96"/>
      <c r="AW1" s="96"/>
      <c r="AX1" s="96"/>
      <c r="AY1" s="96"/>
      <c r="AZ1" s="96"/>
      <c r="BA1" s="96"/>
      <c r="BB1" s="97"/>
    </row>
    <row r="2" spans="1:54" ht="6" customHeight="1" thickBot="1">
      <c r="A2" s="785"/>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6" t="s">
        <v>41</v>
      </c>
      <c r="AI2" s="787"/>
      <c r="AJ2" s="787"/>
      <c r="AK2" s="787"/>
      <c r="AL2" s="787"/>
      <c r="AM2" s="787"/>
      <c r="AN2" s="787"/>
      <c r="AO2" s="787"/>
      <c r="AP2" s="788"/>
      <c r="AQ2" s="791"/>
      <c r="AR2" s="792"/>
      <c r="AS2" s="792"/>
      <c r="AT2" s="792"/>
      <c r="AU2" s="792"/>
      <c r="AV2" s="792"/>
      <c r="AW2" s="792"/>
      <c r="AX2" s="792"/>
      <c r="AY2" s="792"/>
      <c r="AZ2" s="792"/>
      <c r="BA2" s="793"/>
      <c r="BB2" s="97"/>
    </row>
    <row r="3" spans="1:54" ht="6" customHeight="1" thickBot="1" thickTop="1">
      <c r="A3" s="785"/>
      <c r="B3" s="785"/>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9"/>
      <c r="AI3" s="376"/>
      <c r="AJ3" s="376"/>
      <c r="AK3" s="376"/>
      <c r="AL3" s="376"/>
      <c r="AM3" s="376"/>
      <c r="AN3" s="376"/>
      <c r="AO3" s="376"/>
      <c r="AP3" s="790"/>
      <c r="AQ3" s="794"/>
      <c r="AR3" s="795"/>
      <c r="AS3" s="795"/>
      <c r="AT3" s="795"/>
      <c r="AU3" s="795"/>
      <c r="AV3" s="795"/>
      <c r="AW3" s="795"/>
      <c r="AX3" s="795"/>
      <c r="AY3" s="795"/>
      <c r="AZ3" s="795"/>
      <c r="BA3" s="796"/>
      <c r="BB3" s="97"/>
    </row>
    <row r="4" spans="1:54" ht="6" customHeight="1" thickBot="1" thickTop="1">
      <c r="A4" s="785"/>
      <c r="B4" s="785"/>
      <c r="C4" s="785"/>
      <c r="D4" s="785"/>
      <c r="E4" s="785"/>
      <c r="F4" s="785"/>
      <c r="G4" s="785"/>
      <c r="H4" s="785"/>
      <c r="I4" s="785"/>
      <c r="J4" s="785"/>
      <c r="K4" s="785"/>
      <c r="L4" s="785"/>
      <c r="M4" s="785"/>
      <c r="N4" s="785"/>
      <c r="O4" s="785"/>
      <c r="P4" s="785"/>
      <c r="Q4" s="785"/>
      <c r="R4" s="785"/>
      <c r="S4" s="785"/>
      <c r="T4" s="785"/>
      <c r="U4" s="785"/>
      <c r="V4" s="785"/>
      <c r="W4" s="785"/>
      <c r="X4" s="785"/>
      <c r="Y4" s="785"/>
      <c r="Z4" s="785"/>
      <c r="AA4" s="785"/>
      <c r="AB4" s="785"/>
      <c r="AC4" s="785"/>
      <c r="AD4" s="785"/>
      <c r="AE4" s="785"/>
      <c r="AF4" s="785"/>
      <c r="AG4" s="785"/>
      <c r="AH4" s="789"/>
      <c r="AI4" s="376"/>
      <c r="AJ4" s="376"/>
      <c r="AK4" s="376"/>
      <c r="AL4" s="376"/>
      <c r="AM4" s="376"/>
      <c r="AN4" s="376"/>
      <c r="AO4" s="376"/>
      <c r="AP4" s="790"/>
      <c r="AQ4" s="794"/>
      <c r="AR4" s="795"/>
      <c r="AS4" s="795"/>
      <c r="AT4" s="795"/>
      <c r="AU4" s="795"/>
      <c r="AV4" s="795"/>
      <c r="AW4" s="795"/>
      <c r="AX4" s="795"/>
      <c r="AY4" s="795"/>
      <c r="AZ4" s="795"/>
      <c r="BA4" s="796"/>
      <c r="BB4" s="97"/>
    </row>
    <row r="5" spans="1:54" ht="6" customHeight="1" thickBot="1" thickTop="1">
      <c r="A5" s="785"/>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5"/>
      <c r="AH5" s="789"/>
      <c r="AI5" s="376"/>
      <c r="AJ5" s="376"/>
      <c r="AK5" s="376"/>
      <c r="AL5" s="376"/>
      <c r="AM5" s="376"/>
      <c r="AN5" s="376"/>
      <c r="AO5" s="376"/>
      <c r="AP5" s="790"/>
      <c r="AQ5" s="794"/>
      <c r="AR5" s="795"/>
      <c r="AS5" s="795"/>
      <c r="AT5" s="795"/>
      <c r="AU5" s="795"/>
      <c r="AV5" s="795"/>
      <c r="AW5" s="795"/>
      <c r="AX5" s="795"/>
      <c r="AY5" s="795"/>
      <c r="AZ5" s="795"/>
      <c r="BA5" s="796"/>
      <c r="BB5" s="97"/>
    </row>
    <row r="6" spans="1:54" ht="6" customHeight="1" thickBot="1" thickTop="1">
      <c r="A6" s="785"/>
      <c r="B6" s="785"/>
      <c r="C6" s="785"/>
      <c r="D6" s="785"/>
      <c r="E6" s="785"/>
      <c r="F6" s="785"/>
      <c r="G6" s="785"/>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5"/>
      <c r="AH6" s="789"/>
      <c r="AI6" s="376"/>
      <c r="AJ6" s="376"/>
      <c r="AK6" s="376"/>
      <c r="AL6" s="376"/>
      <c r="AM6" s="376"/>
      <c r="AN6" s="376"/>
      <c r="AO6" s="376"/>
      <c r="AP6" s="790"/>
      <c r="AQ6" s="794"/>
      <c r="AR6" s="795"/>
      <c r="AS6" s="795"/>
      <c r="AT6" s="795"/>
      <c r="AU6" s="795"/>
      <c r="AV6" s="795"/>
      <c r="AW6" s="795"/>
      <c r="AX6" s="795"/>
      <c r="AY6" s="795"/>
      <c r="AZ6" s="795"/>
      <c r="BA6" s="796"/>
      <c r="BB6" s="97"/>
    </row>
    <row r="7" spans="1:54" ht="6" customHeight="1" thickBot="1" thickTop="1">
      <c r="A7" s="785"/>
      <c r="B7" s="785"/>
      <c r="C7" s="785"/>
      <c r="D7" s="785"/>
      <c r="E7" s="785"/>
      <c r="F7" s="785"/>
      <c r="G7" s="785"/>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5"/>
      <c r="AG7" s="785"/>
      <c r="AH7" s="789" t="s">
        <v>42</v>
      </c>
      <c r="AI7" s="376"/>
      <c r="AJ7" s="376"/>
      <c r="AK7" s="376"/>
      <c r="AL7" s="376"/>
      <c r="AM7" s="376"/>
      <c r="AN7" s="376"/>
      <c r="AO7" s="376"/>
      <c r="AP7" s="790"/>
      <c r="AQ7" s="794"/>
      <c r="AR7" s="795"/>
      <c r="AS7" s="795"/>
      <c r="AT7" s="795"/>
      <c r="AU7" s="795"/>
      <c r="AV7" s="795"/>
      <c r="AW7" s="795"/>
      <c r="AX7" s="795"/>
      <c r="AY7" s="795"/>
      <c r="AZ7" s="795"/>
      <c r="BA7" s="796"/>
      <c r="BB7" s="97"/>
    </row>
    <row r="8" spans="1:54" ht="6" customHeight="1" thickBot="1" thickTop="1">
      <c r="A8" s="785"/>
      <c r="B8" s="785"/>
      <c r="C8" s="785"/>
      <c r="D8" s="785"/>
      <c r="E8" s="785"/>
      <c r="F8" s="785"/>
      <c r="G8" s="785"/>
      <c r="H8" s="785"/>
      <c r="I8" s="785"/>
      <c r="J8" s="785"/>
      <c r="K8" s="785"/>
      <c r="L8" s="785"/>
      <c r="M8" s="785"/>
      <c r="N8" s="785"/>
      <c r="O8" s="785"/>
      <c r="P8" s="785"/>
      <c r="Q8" s="785"/>
      <c r="R8" s="785"/>
      <c r="S8" s="785"/>
      <c r="T8" s="785"/>
      <c r="U8" s="785"/>
      <c r="V8" s="785"/>
      <c r="W8" s="785"/>
      <c r="X8" s="785"/>
      <c r="Y8" s="785"/>
      <c r="Z8" s="785"/>
      <c r="AA8" s="785"/>
      <c r="AB8" s="785"/>
      <c r="AC8" s="785"/>
      <c r="AD8" s="785"/>
      <c r="AE8" s="785"/>
      <c r="AF8" s="785"/>
      <c r="AG8" s="785"/>
      <c r="AH8" s="789"/>
      <c r="AI8" s="376"/>
      <c r="AJ8" s="376"/>
      <c r="AK8" s="376"/>
      <c r="AL8" s="376"/>
      <c r="AM8" s="376"/>
      <c r="AN8" s="376"/>
      <c r="AO8" s="376"/>
      <c r="AP8" s="790"/>
      <c r="AQ8" s="794"/>
      <c r="AR8" s="795"/>
      <c r="AS8" s="795"/>
      <c r="AT8" s="795"/>
      <c r="AU8" s="795"/>
      <c r="AV8" s="795"/>
      <c r="AW8" s="795"/>
      <c r="AX8" s="795"/>
      <c r="AY8" s="795"/>
      <c r="AZ8" s="795"/>
      <c r="BA8" s="796"/>
      <c r="BB8" s="97"/>
    </row>
    <row r="9" spans="1:54" ht="6" customHeight="1" thickBot="1" thickTop="1">
      <c r="A9" s="785"/>
      <c r="B9" s="785"/>
      <c r="C9" s="785"/>
      <c r="D9" s="785"/>
      <c r="E9" s="785"/>
      <c r="F9" s="785"/>
      <c r="G9" s="785"/>
      <c r="H9" s="785"/>
      <c r="I9" s="785"/>
      <c r="J9" s="785"/>
      <c r="K9" s="785"/>
      <c r="L9" s="785"/>
      <c r="M9" s="785"/>
      <c r="N9" s="785"/>
      <c r="O9" s="785"/>
      <c r="P9" s="785"/>
      <c r="Q9" s="785"/>
      <c r="R9" s="785"/>
      <c r="S9" s="785"/>
      <c r="T9" s="785"/>
      <c r="U9" s="785"/>
      <c r="V9" s="785"/>
      <c r="W9" s="785"/>
      <c r="X9" s="785"/>
      <c r="Y9" s="785"/>
      <c r="Z9" s="785"/>
      <c r="AA9" s="785"/>
      <c r="AB9" s="785"/>
      <c r="AC9" s="785"/>
      <c r="AD9" s="785"/>
      <c r="AE9" s="785"/>
      <c r="AF9" s="785"/>
      <c r="AG9" s="785"/>
      <c r="AH9" s="789"/>
      <c r="AI9" s="376"/>
      <c r="AJ9" s="376"/>
      <c r="AK9" s="376"/>
      <c r="AL9" s="376"/>
      <c r="AM9" s="376"/>
      <c r="AN9" s="376"/>
      <c r="AO9" s="376"/>
      <c r="AP9" s="790"/>
      <c r="AQ9" s="794"/>
      <c r="AR9" s="795"/>
      <c r="AS9" s="795"/>
      <c r="AT9" s="795"/>
      <c r="AU9" s="795"/>
      <c r="AV9" s="795"/>
      <c r="AW9" s="795"/>
      <c r="AX9" s="795"/>
      <c r="AY9" s="795"/>
      <c r="AZ9" s="795"/>
      <c r="BA9" s="796"/>
      <c r="BB9" s="97"/>
    </row>
    <row r="10" spans="1:54" ht="6" customHeight="1" thickBot="1" thickTop="1">
      <c r="A10" s="785"/>
      <c r="B10" s="785"/>
      <c r="C10" s="785"/>
      <c r="D10" s="785"/>
      <c r="E10" s="785"/>
      <c r="F10" s="785"/>
      <c r="G10" s="785"/>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9"/>
      <c r="AI10" s="376"/>
      <c r="AJ10" s="376"/>
      <c r="AK10" s="376"/>
      <c r="AL10" s="376"/>
      <c r="AM10" s="376"/>
      <c r="AN10" s="376"/>
      <c r="AO10" s="376"/>
      <c r="AP10" s="790"/>
      <c r="AQ10" s="794"/>
      <c r="AR10" s="795"/>
      <c r="AS10" s="795"/>
      <c r="AT10" s="795"/>
      <c r="AU10" s="795"/>
      <c r="AV10" s="795"/>
      <c r="AW10" s="795"/>
      <c r="AX10" s="795"/>
      <c r="AY10" s="795"/>
      <c r="AZ10" s="795"/>
      <c r="BA10" s="796"/>
      <c r="BB10" s="97"/>
    </row>
    <row r="11" spans="1:54" ht="6" customHeight="1" thickBot="1" thickTop="1">
      <c r="A11" s="785"/>
      <c r="B11" s="785"/>
      <c r="C11" s="785"/>
      <c r="D11" s="785"/>
      <c r="E11" s="785"/>
      <c r="F11" s="785"/>
      <c r="G11" s="785"/>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9"/>
      <c r="AI11" s="376"/>
      <c r="AJ11" s="376"/>
      <c r="AK11" s="376"/>
      <c r="AL11" s="376"/>
      <c r="AM11" s="376"/>
      <c r="AN11" s="376"/>
      <c r="AO11" s="376"/>
      <c r="AP11" s="790"/>
      <c r="AQ11" s="794"/>
      <c r="AR11" s="795"/>
      <c r="AS11" s="795"/>
      <c r="AT11" s="795"/>
      <c r="AU11" s="795"/>
      <c r="AV11" s="795"/>
      <c r="AW11" s="795"/>
      <c r="AX11" s="795"/>
      <c r="AY11" s="795"/>
      <c r="AZ11" s="795"/>
      <c r="BA11" s="796"/>
      <c r="BB11" s="97"/>
    </row>
    <row r="12" spans="1:54" ht="6" customHeight="1" thickBot="1" thickTop="1">
      <c r="A12" s="785"/>
      <c r="B12" s="785"/>
      <c r="C12" s="785"/>
      <c r="D12" s="785"/>
      <c r="E12" s="785"/>
      <c r="F12" s="785"/>
      <c r="G12" s="785"/>
      <c r="H12" s="785"/>
      <c r="I12" s="785"/>
      <c r="J12" s="785"/>
      <c r="K12" s="785"/>
      <c r="L12" s="785"/>
      <c r="M12" s="785"/>
      <c r="N12" s="785"/>
      <c r="O12" s="785"/>
      <c r="P12" s="785"/>
      <c r="Q12" s="785"/>
      <c r="R12" s="785"/>
      <c r="S12" s="785"/>
      <c r="T12" s="785"/>
      <c r="U12" s="785"/>
      <c r="V12" s="785"/>
      <c r="W12" s="785"/>
      <c r="X12" s="785"/>
      <c r="Y12" s="785"/>
      <c r="Z12" s="785"/>
      <c r="AA12" s="785"/>
      <c r="AB12" s="785"/>
      <c r="AC12" s="785"/>
      <c r="AD12" s="785"/>
      <c r="AE12" s="785"/>
      <c r="AF12" s="785"/>
      <c r="AG12" s="785"/>
      <c r="AH12" s="797" t="s">
        <v>165</v>
      </c>
      <c r="AI12" s="798"/>
      <c r="AJ12" s="798"/>
      <c r="AK12" s="798"/>
      <c r="AL12" s="798"/>
      <c r="AM12" s="798"/>
      <c r="AN12" s="798"/>
      <c r="AO12" s="798"/>
      <c r="AP12" s="799"/>
      <c r="AQ12" s="794"/>
      <c r="AR12" s="795"/>
      <c r="AS12" s="795"/>
      <c r="AT12" s="795"/>
      <c r="AU12" s="795"/>
      <c r="AV12" s="795"/>
      <c r="AW12" s="795"/>
      <c r="AX12" s="795"/>
      <c r="AY12" s="795"/>
      <c r="AZ12" s="795"/>
      <c r="BA12" s="796"/>
      <c r="BB12" s="97"/>
    </row>
    <row r="13" spans="1:54" ht="6" customHeight="1" thickBot="1" thickTop="1">
      <c r="A13" s="785"/>
      <c r="B13" s="785"/>
      <c r="C13" s="785"/>
      <c r="D13" s="785"/>
      <c r="E13" s="785"/>
      <c r="F13" s="785"/>
      <c r="G13" s="785"/>
      <c r="H13" s="785"/>
      <c r="I13" s="785"/>
      <c r="J13" s="785"/>
      <c r="K13" s="785"/>
      <c r="L13" s="785"/>
      <c r="M13" s="785"/>
      <c r="N13" s="785"/>
      <c r="O13" s="785"/>
      <c r="P13" s="785"/>
      <c r="Q13" s="785"/>
      <c r="R13" s="785"/>
      <c r="S13" s="785"/>
      <c r="T13" s="785"/>
      <c r="U13" s="785"/>
      <c r="V13" s="785"/>
      <c r="W13" s="785"/>
      <c r="X13" s="785"/>
      <c r="Y13" s="785"/>
      <c r="Z13" s="785"/>
      <c r="AA13" s="785"/>
      <c r="AB13" s="785"/>
      <c r="AC13" s="785"/>
      <c r="AD13" s="785"/>
      <c r="AE13" s="785"/>
      <c r="AF13" s="785"/>
      <c r="AG13" s="785"/>
      <c r="AH13" s="797"/>
      <c r="AI13" s="798"/>
      <c r="AJ13" s="798"/>
      <c r="AK13" s="798"/>
      <c r="AL13" s="798"/>
      <c r="AM13" s="798"/>
      <c r="AN13" s="798"/>
      <c r="AO13" s="798"/>
      <c r="AP13" s="799"/>
      <c r="AQ13" s="794"/>
      <c r="AR13" s="795"/>
      <c r="AS13" s="795"/>
      <c r="AT13" s="795"/>
      <c r="AU13" s="795"/>
      <c r="AV13" s="795"/>
      <c r="AW13" s="795"/>
      <c r="AX13" s="795"/>
      <c r="AY13" s="795"/>
      <c r="AZ13" s="795"/>
      <c r="BA13" s="796"/>
      <c r="BB13" s="97"/>
    </row>
    <row r="14" spans="1:54" ht="6" customHeight="1" thickBot="1" thickTop="1">
      <c r="A14" s="785"/>
      <c r="B14" s="785"/>
      <c r="C14" s="785"/>
      <c r="D14" s="785"/>
      <c r="E14" s="785"/>
      <c r="F14" s="785"/>
      <c r="G14" s="785"/>
      <c r="H14" s="785"/>
      <c r="I14" s="785"/>
      <c r="J14" s="785"/>
      <c r="K14" s="785"/>
      <c r="L14" s="785"/>
      <c r="M14" s="785"/>
      <c r="N14" s="785"/>
      <c r="O14" s="785"/>
      <c r="P14" s="785"/>
      <c r="Q14" s="785"/>
      <c r="R14" s="785"/>
      <c r="S14" s="785"/>
      <c r="T14" s="785"/>
      <c r="U14" s="785"/>
      <c r="V14" s="785"/>
      <c r="W14" s="785"/>
      <c r="X14" s="785"/>
      <c r="Y14" s="785"/>
      <c r="Z14" s="785"/>
      <c r="AA14" s="785"/>
      <c r="AB14" s="785"/>
      <c r="AC14" s="785"/>
      <c r="AD14" s="785"/>
      <c r="AE14" s="785"/>
      <c r="AF14" s="785"/>
      <c r="AG14" s="785"/>
      <c r="AH14" s="797"/>
      <c r="AI14" s="798"/>
      <c r="AJ14" s="798"/>
      <c r="AK14" s="798"/>
      <c r="AL14" s="798"/>
      <c r="AM14" s="798"/>
      <c r="AN14" s="798"/>
      <c r="AO14" s="798"/>
      <c r="AP14" s="799"/>
      <c r="AQ14" s="794"/>
      <c r="AR14" s="795"/>
      <c r="AS14" s="795"/>
      <c r="AT14" s="795"/>
      <c r="AU14" s="795"/>
      <c r="AV14" s="795"/>
      <c r="AW14" s="795"/>
      <c r="AX14" s="795"/>
      <c r="AY14" s="795"/>
      <c r="AZ14" s="795"/>
      <c r="BA14" s="796"/>
      <c r="BB14" s="97"/>
    </row>
    <row r="15" spans="1:54" ht="6" customHeight="1" thickBot="1" thickTop="1">
      <c r="A15" s="785"/>
      <c r="B15" s="785"/>
      <c r="C15" s="785"/>
      <c r="D15" s="785"/>
      <c r="E15" s="785"/>
      <c r="F15" s="785"/>
      <c r="G15" s="785"/>
      <c r="H15" s="785"/>
      <c r="I15" s="785"/>
      <c r="J15" s="785"/>
      <c r="K15" s="785"/>
      <c r="L15" s="785"/>
      <c r="M15" s="785"/>
      <c r="N15" s="785"/>
      <c r="O15" s="785"/>
      <c r="P15" s="785"/>
      <c r="Q15" s="785"/>
      <c r="R15" s="785"/>
      <c r="S15" s="785"/>
      <c r="T15" s="785"/>
      <c r="U15" s="785"/>
      <c r="V15" s="785"/>
      <c r="W15" s="785"/>
      <c r="X15" s="785"/>
      <c r="Y15" s="785"/>
      <c r="Z15" s="785"/>
      <c r="AA15" s="785"/>
      <c r="AB15" s="785"/>
      <c r="AC15" s="785"/>
      <c r="AD15" s="785"/>
      <c r="AE15" s="785"/>
      <c r="AF15" s="785"/>
      <c r="AG15" s="785"/>
      <c r="AH15" s="789" t="s">
        <v>166</v>
      </c>
      <c r="AI15" s="376"/>
      <c r="AJ15" s="376"/>
      <c r="AK15" s="376"/>
      <c r="AL15" s="376"/>
      <c r="AM15" s="376"/>
      <c r="AN15" s="376"/>
      <c r="AO15" s="376"/>
      <c r="AP15" s="790"/>
      <c r="AQ15" s="794"/>
      <c r="AR15" s="795"/>
      <c r="AS15" s="795"/>
      <c r="AT15" s="795"/>
      <c r="AU15" s="795"/>
      <c r="AV15" s="795"/>
      <c r="AW15" s="795"/>
      <c r="AX15" s="795"/>
      <c r="AY15" s="795"/>
      <c r="AZ15" s="795"/>
      <c r="BA15" s="796"/>
      <c r="BB15" s="97"/>
    </row>
    <row r="16" spans="1:54" ht="6" customHeight="1" thickBot="1" thickTop="1">
      <c r="A16" s="785"/>
      <c r="B16" s="785"/>
      <c r="C16" s="785"/>
      <c r="D16" s="785"/>
      <c r="E16" s="785"/>
      <c r="F16" s="785"/>
      <c r="G16" s="785"/>
      <c r="H16" s="785"/>
      <c r="I16" s="785"/>
      <c r="J16" s="785"/>
      <c r="K16" s="785"/>
      <c r="L16" s="785"/>
      <c r="M16" s="785"/>
      <c r="N16" s="785"/>
      <c r="O16" s="785"/>
      <c r="P16" s="785"/>
      <c r="Q16" s="785"/>
      <c r="R16" s="785"/>
      <c r="S16" s="785"/>
      <c r="T16" s="785"/>
      <c r="U16" s="785"/>
      <c r="V16" s="785"/>
      <c r="W16" s="785"/>
      <c r="X16" s="785"/>
      <c r="Y16" s="785"/>
      <c r="Z16" s="785"/>
      <c r="AA16" s="785"/>
      <c r="AB16" s="785"/>
      <c r="AC16" s="785"/>
      <c r="AD16" s="785"/>
      <c r="AE16" s="785"/>
      <c r="AF16" s="785"/>
      <c r="AG16" s="785"/>
      <c r="AH16" s="789"/>
      <c r="AI16" s="376"/>
      <c r="AJ16" s="376"/>
      <c r="AK16" s="376"/>
      <c r="AL16" s="376"/>
      <c r="AM16" s="376"/>
      <c r="AN16" s="376"/>
      <c r="AO16" s="376"/>
      <c r="AP16" s="790"/>
      <c r="AQ16" s="794"/>
      <c r="AR16" s="795"/>
      <c r="AS16" s="795"/>
      <c r="AT16" s="795"/>
      <c r="AU16" s="795"/>
      <c r="AV16" s="795"/>
      <c r="AW16" s="795"/>
      <c r="AX16" s="795"/>
      <c r="AY16" s="795"/>
      <c r="AZ16" s="795"/>
      <c r="BA16" s="796"/>
      <c r="BB16" s="97"/>
    </row>
    <row r="17" spans="1:54" ht="6" customHeight="1" thickBot="1" thickTop="1">
      <c r="A17" s="785"/>
      <c r="B17" s="785"/>
      <c r="C17" s="785"/>
      <c r="D17" s="785"/>
      <c r="E17" s="785"/>
      <c r="F17" s="785"/>
      <c r="G17" s="785"/>
      <c r="H17" s="785"/>
      <c r="I17" s="785"/>
      <c r="J17" s="785"/>
      <c r="K17" s="785"/>
      <c r="L17" s="785"/>
      <c r="M17" s="785"/>
      <c r="N17" s="785"/>
      <c r="O17" s="785"/>
      <c r="P17" s="785"/>
      <c r="Q17" s="785"/>
      <c r="R17" s="785"/>
      <c r="S17" s="785"/>
      <c r="T17" s="785"/>
      <c r="U17" s="785"/>
      <c r="V17" s="785"/>
      <c r="W17" s="785"/>
      <c r="X17" s="785"/>
      <c r="Y17" s="785"/>
      <c r="Z17" s="785"/>
      <c r="AA17" s="785"/>
      <c r="AB17" s="785"/>
      <c r="AC17" s="785"/>
      <c r="AD17" s="785"/>
      <c r="AE17" s="785"/>
      <c r="AF17" s="785"/>
      <c r="AG17" s="785"/>
      <c r="AH17" s="789"/>
      <c r="AI17" s="376"/>
      <c r="AJ17" s="376"/>
      <c r="AK17" s="376"/>
      <c r="AL17" s="376"/>
      <c r="AM17" s="376"/>
      <c r="AN17" s="376"/>
      <c r="AO17" s="376"/>
      <c r="AP17" s="790"/>
      <c r="AQ17" s="794"/>
      <c r="AR17" s="795"/>
      <c r="AS17" s="795"/>
      <c r="AT17" s="795"/>
      <c r="AU17" s="795"/>
      <c r="AV17" s="795"/>
      <c r="AW17" s="795"/>
      <c r="AX17" s="795"/>
      <c r="AY17" s="795"/>
      <c r="AZ17" s="795"/>
      <c r="BA17" s="796"/>
      <c r="BB17" s="97"/>
    </row>
    <row r="18" spans="1:54" ht="6" customHeight="1" thickBot="1" thickTop="1">
      <c r="A18" s="785"/>
      <c r="B18" s="785"/>
      <c r="C18" s="785"/>
      <c r="D18" s="785"/>
      <c r="E18" s="785"/>
      <c r="F18" s="785"/>
      <c r="G18" s="785"/>
      <c r="H18" s="785"/>
      <c r="I18" s="785"/>
      <c r="J18" s="785"/>
      <c r="K18" s="785"/>
      <c r="L18" s="785"/>
      <c r="M18" s="785"/>
      <c r="N18" s="785"/>
      <c r="O18" s="785"/>
      <c r="P18" s="785"/>
      <c r="Q18" s="785"/>
      <c r="R18" s="785"/>
      <c r="S18" s="785"/>
      <c r="T18" s="785"/>
      <c r="U18" s="785"/>
      <c r="V18" s="785"/>
      <c r="W18" s="785"/>
      <c r="X18" s="785"/>
      <c r="Y18" s="785"/>
      <c r="Z18" s="785"/>
      <c r="AA18" s="785"/>
      <c r="AB18" s="785"/>
      <c r="AC18" s="785"/>
      <c r="AD18" s="785"/>
      <c r="AE18" s="785"/>
      <c r="AF18" s="785"/>
      <c r="AG18" s="785"/>
      <c r="AH18" s="789" t="s">
        <v>154</v>
      </c>
      <c r="AI18" s="376"/>
      <c r="AJ18" s="376"/>
      <c r="AK18" s="376"/>
      <c r="AL18" s="376"/>
      <c r="AM18" s="376"/>
      <c r="AN18" s="376"/>
      <c r="AO18" s="376"/>
      <c r="AP18" s="790"/>
      <c r="AQ18" s="794"/>
      <c r="AR18" s="795"/>
      <c r="AS18" s="795"/>
      <c r="AT18" s="795"/>
      <c r="AU18" s="795"/>
      <c r="AV18" s="795"/>
      <c r="AW18" s="795"/>
      <c r="AX18" s="795"/>
      <c r="AY18" s="795"/>
      <c r="AZ18" s="795"/>
      <c r="BA18" s="796"/>
      <c r="BB18" s="97"/>
    </row>
    <row r="19" spans="1:54" ht="6" customHeight="1" thickBot="1" thickTop="1">
      <c r="A19" s="785"/>
      <c r="B19" s="785"/>
      <c r="C19" s="785"/>
      <c r="D19" s="785"/>
      <c r="E19" s="785"/>
      <c r="F19" s="785"/>
      <c r="G19" s="785"/>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9"/>
      <c r="AI19" s="376"/>
      <c r="AJ19" s="376"/>
      <c r="AK19" s="376"/>
      <c r="AL19" s="376"/>
      <c r="AM19" s="376"/>
      <c r="AN19" s="376"/>
      <c r="AO19" s="376"/>
      <c r="AP19" s="790"/>
      <c r="AQ19" s="794"/>
      <c r="AR19" s="795"/>
      <c r="AS19" s="795"/>
      <c r="AT19" s="795"/>
      <c r="AU19" s="795"/>
      <c r="AV19" s="795"/>
      <c r="AW19" s="795"/>
      <c r="AX19" s="795"/>
      <c r="AY19" s="795"/>
      <c r="AZ19" s="795"/>
      <c r="BA19" s="796"/>
      <c r="BB19" s="97"/>
    </row>
    <row r="20" spans="1:54" ht="6" customHeight="1" thickBot="1" thickTop="1">
      <c r="A20" s="785"/>
      <c r="B20" s="785"/>
      <c r="C20" s="785"/>
      <c r="D20" s="785"/>
      <c r="E20" s="785"/>
      <c r="F20" s="785"/>
      <c r="G20" s="785"/>
      <c r="H20" s="785"/>
      <c r="I20" s="785"/>
      <c r="J20" s="785"/>
      <c r="K20" s="785"/>
      <c r="L20" s="785"/>
      <c r="M20" s="785"/>
      <c r="N20" s="785"/>
      <c r="O20" s="785"/>
      <c r="P20" s="785"/>
      <c r="Q20" s="785"/>
      <c r="R20" s="785"/>
      <c r="S20" s="785"/>
      <c r="T20" s="785"/>
      <c r="U20" s="785"/>
      <c r="V20" s="785"/>
      <c r="W20" s="785"/>
      <c r="X20" s="785"/>
      <c r="Y20" s="785"/>
      <c r="Z20" s="785"/>
      <c r="AA20" s="785"/>
      <c r="AB20" s="785"/>
      <c r="AC20" s="785"/>
      <c r="AD20" s="785"/>
      <c r="AE20" s="785"/>
      <c r="AF20" s="785"/>
      <c r="AG20" s="785"/>
      <c r="AH20" s="800"/>
      <c r="AI20" s="801"/>
      <c r="AJ20" s="801"/>
      <c r="AK20" s="801"/>
      <c r="AL20" s="801"/>
      <c r="AM20" s="801"/>
      <c r="AN20" s="801"/>
      <c r="AO20" s="801"/>
      <c r="AP20" s="802"/>
      <c r="AQ20" s="803"/>
      <c r="AR20" s="804"/>
      <c r="AS20" s="804"/>
      <c r="AT20" s="804"/>
      <c r="AU20" s="804"/>
      <c r="AV20" s="804"/>
      <c r="AW20" s="804"/>
      <c r="AX20" s="804"/>
      <c r="AY20" s="804"/>
      <c r="AZ20" s="804"/>
      <c r="BA20" s="805"/>
      <c r="BB20" s="97"/>
    </row>
    <row r="21" spans="1:54" ht="6" customHeight="1">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row>
    <row r="22" ht="6" customHeight="1"/>
    <row r="23" ht="6" customHeight="1"/>
    <row r="24" spans="1:54" ht="6" customHeight="1">
      <c r="A24" s="777" t="s">
        <v>187</v>
      </c>
      <c r="B24" s="777"/>
      <c r="C24" s="777"/>
      <c r="D24" s="777"/>
      <c r="E24" s="777"/>
      <c r="F24" s="777"/>
      <c r="G24" s="777"/>
      <c r="H24" s="777"/>
      <c r="I24" s="777"/>
      <c r="J24" s="777"/>
      <c r="K24" s="777"/>
      <c r="L24" s="777"/>
      <c r="M24" s="777"/>
      <c r="N24" s="777"/>
      <c r="O24" s="777"/>
      <c r="P24" s="777"/>
      <c r="Q24" s="777"/>
      <c r="R24" s="777"/>
      <c r="S24" s="777"/>
      <c r="T24" s="777"/>
      <c r="U24" s="777"/>
      <c r="V24" s="777"/>
      <c r="W24" s="777"/>
      <c r="X24" s="777"/>
      <c r="Y24" s="777"/>
      <c r="Z24" s="777"/>
      <c r="AA24" s="777"/>
      <c r="AB24" s="777"/>
      <c r="AC24" s="777"/>
      <c r="AD24" s="777"/>
      <c r="AE24" s="777"/>
      <c r="AF24" s="777"/>
      <c r="AG24" s="777"/>
      <c r="AH24" s="777"/>
      <c r="AI24" s="777"/>
      <c r="AJ24" s="777"/>
      <c r="AK24" s="777"/>
      <c r="AL24" s="777"/>
      <c r="AM24" s="777"/>
      <c r="AN24" s="777"/>
      <c r="AO24" s="777"/>
      <c r="AP24" s="777"/>
      <c r="AQ24" s="777"/>
      <c r="AR24" s="777"/>
      <c r="AS24" s="777"/>
      <c r="AT24" s="777"/>
      <c r="AU24" s="777"/>
      <c r="AV24" s="777"/>
      <c r="AW24" s="777"/>
      <c r="AX24" s="777"/>
      <c r="AY24" s="777"/>
      <c r="AZ24" s="777"/>
      <c r="BA24" s="777"/>
      <c r="BB24" s="777"/>
    </row>
    <row r="25" spans="1:54" ht="6" customHeight="1">
      <c r="A25" s="777"/>
      <c r="B25" s="777"/>
      <c r="C25" s="777"/>
      <c r="D25" s="777"/>
      <c r="E25" s="777"/>
      <c r="F25" s="777"/>
      <c r="G25" s="777"/>
      <c r="H25" s="777"/>
      <c r="I25" s="777"/>
      <c r="J25" s="777"/>
      <c r="K25" s="777"/>
      <c r="L25" s="777"/>
      <c r="M25" s="777"/>
      <c r="N25" s="777"/>
      <c r="O25" s="777"/>
      <c r="P25" s="777"/>
      <c r="Q25" s="777"/>
      <c r="R25" s="777"/>
      <c r="S25" s="777"/>
      <c r="T25" s="777"/>
      <c r="U25" s="777"/>
      <c r="V25" s="777"/>
      <c r="W25" s="777"/>
      <c r="X25" s="777"/>
      <c r="Y25" s="777"/>
      <c r="Z25" s="777"/>
      <c r="AA25" s="777"/>
      <c r="AB25" s="777"/>
      <c r="AC25" s="777"/>
      <c r="AD25" s="777"/>
      <c r="AE25" s="777"/>
      <c r="AF25" s="777"/>
      <c r="AG25" s="777"/>
      <c r="AH25" s="777"/>
      <c r="AI25" s="777"/>
      <c r="AJ25" s="777"/>
      <c r="AK25" s="777"/>
      <c r="AL25" s="777"/>
      <c r="AM25" s="777"/>
      <c r="AN25" s="777"/>
      <c r="AO25" s="777"/>
      <c r="AP25" s="777"/>
      <c r="AQ25" s="777"/>
      <c r="AR25" s="777"/>
      <c r="AS25" s="777"/>
      <c r="AT25" s="777"/>
      <c r="AU25" s="777"/>
      <c r="AV25" s="777"/>
      <c r="AW25" s="777"/>
      <c r="AX25" s="777"/>
      <c r="AY25" s="777"/>
      <c r="AZ25" s="777"/>
      <c r="BA25" s="777"/>
      <c r="BB25" s="777"/>
    </row>
    <row r="26" spans="1:54" ht="6" customHeight="1">
      <c r="A26" s="777"/>
      <c r="B26" s="777"/>
      <c r="C26" s="777"/>
      <c r="D26" s="777"/>
      <c r="E26" s="777"/>
      <c r="F26" s="777"/>
      <c r="G26" s="777"/>
      <c r="H26" s="777"/>
      <c r="I26" s="777"/>
      <c r="J26" s="777"/>
      <c r="K26" s="777"/>
      <c r="L26" s="777"/>
      <c r="M26" s="777"/>
      <c r="N26" s="777"/>
      <c r="O26" s="777"/>
      <c r="P26" s="777"/>
      <c r="Q26" s="777"/>
      <c r="R26" s="777"/>
      <c r="S26" s="777"/>
      <c r="T26" s="777"/>
      <c r="U26" s="777"/>
      <c r="V26" s="777"/>
      <c r="W26" s="777"/>
      <c r="X26" s="777"/>
      <c r="Y26" s="777"/>
      <c r="Z26" s="777"/>
      <c r="AA26" s="777"/>
      <c r="AB26" s="777"/>
      <c r="AC26" s="777"/>
      <c r="AD26" s="777"/>
      <c r="AE26" s="777"/>
      <c r="AF26" s="777"/>
      <c r="AG26" s="777"/>
      <c r="AH26" s="777"/>
      <c r="AI26" s="777"/>
      <c r="AJ26" s="777"/>
      <c r="AK26" s="777"/>
      <c r="AL26" s="777"/>
      <c r="AM26" s="777"/>
      <c r="AN26" s="777"/>
      <c r="AO26" s="777"/>
      <c r="AP26" s="777"/>
      <c r="AQ26" s="777"/>
      <c r="AR26" s="777"/>
      <c r="AS26" s="777"/>
      <c r="AT26" s="777"/>
      <c r="AU26" s="777"/>
      <c r="AV26" s="777"/>
      <c r="AW26" s="777"/>
      <c r="AX26" s="777"/>
      <c r="AY26" s="777"/>
      <c r="AZ26" s="777"/>
      <c r="BA26" s="777"/>
      <c r="BB26" s="777"/>
    </row>
    <row r="27" spans="1:54" ht="6" customHeight="1">
      <c r="A27" s="777"/>
      <c r="B27" s="777"/>
      <c r="C27" s="777"/>
      <c r="D27" s="777"/>
      <c r="E27" s="777"/>
      <c r="F27" s="777"/>
      <c r="G27" s="777"/>
      <c r="H27" s="777"/>
      <c r="I27" s="777"/>
      <c r="J27" s="777"/>
      <c r="K27" s="777"/>
      <c r="L27" s="777"/>
      <c r="M27" s="777"/>
      <c r="N27" s="777"/>
      <c r="O27" s="777"/>
      <c r="P27" s="777"/>
      <c r="Q27" s="777"/>
      <c r="R27" s="777"/>
      <c r="S27" s="777"/>
      <c r="T27" s="777"/>
      <c r="U27" s="777"/>
      <c r="V27" s="777"/>
      <c r="W27" s="777"/>
      <c r="X27" s="777"/>
      <c r="Y27" s="777"/>
      <c r="Z27" s="777"/>
      <c r="AA27" s="777"/>
      <c r="AB27" s="777"/>
      <c r="AC27" s="777"/>
      <c r="AD27" s="777"/>
      <c r="AE27" s="777"/>
      <c r="AF27" s="777"/>
      <c r="AG27" s="777"/>
      <c r="AH27" s="777"/>
      <c r="AI27" s="777"/>
      <c r="AJ27" s="777"/>
      <c r="AK27" s="777"/>
      <c r="AL27" s="777"/>
      <c r="AM27" s="777"/>
      <c r="AN27" s="777"/>
      <c r="AO27" s="777"/>
      <c r="AP27" s="777"/>
      <c r="AQ27" s="777"/>
      <c r="AR27" s="777"/>
      <c r="AS27" s="777"/>
      <c r="AT27" s="777"/>
      <c r="AU27" s="777"/>
      <c r="AV27" s="777"/>
      <c r="AW27" s="777"/>
      <c r="AX27" s="777"/>
      <c r="AY27" s="777"/>
      <c r="AZ27" s="777"/>
      <c r="BA27" s="777"/>
      <c r="BB27" s="777"/>
    </row>
    <row r="28" spans="1:54" s="11" customFormat="1" ht="6" customHeight="1">
      <c r="A28" s="236" t="s">
        <v>13</v>
      </c>
      <c r="B28" s="778"/>
      <c r="C28" s="778"/>
      <c r="D28" s="778"/>
      <c r="E28" s="778"/>
      <c r="F28" s="778"/>
      <c r="G28" s="778"/>
      <c r="H28" s="778"/>
      <c r="I28" s="778"/>
      <c r="J28" s="778"/>
      <c r="K28" s="778"/>
      <c r="L28" s="778"/>
      <c r="M28" s="778"/>
      <c r="N28" s="778"/>
      <c r="O28" s="778"/>
      <c r="P28" s="778"/>
      <c r="Q28" s="194" t="s">
        <v>7</v>
      </c>
      <c r="R28" s="781"/>
      <c r="S28" s="781"/>
      <c r="T28" s="781"/>
      <c r="U28" s="781"/>
      <c r="V28" s="781"/>
      <c r="W28" s="194" t="s">
        <v>188</v>
      </c>
      <c r="X28" s="781"/>
      <c r="Y28" s="781"/>
      <c r="Z28" s="781"/>
      <c r="AA28" s="781"/>
      <c r="AB28" s="782" t="s">
        <v>12</v>
      </c>
      <c r="AC28" s="783"/>
      <c r="AD28" s="783"/>
      <c r="AE28" s="783"/>
      <c r="AF28" s="783"/>
      <c r="AG28" s="783"/>
      <c r="AH28" s="783"/>
      <c r="AI28" s="783"/>
      <c r="AJ28" s="783"/>
      <c r="AK28" s="783"/>
      <c r="AL28" s="783"/>
      <c r="AM28" s="783"/>
      <c r="AN28" s="783"/>
      <c r="AO28" s="783"/>
      <c r="AP28" s="783"/>
      <c r="AQ28" s="783"/>
      <c r="AR28" s="783"/>
      <c r="AS28" s="783"/>
      <c r="AT28" s="783"/>
      <c r="AU28" s="783"/>
      <c r="AV28" s="783"/>
      <c r="AW28" s="783"/>
      <c r="AX28" s="783"/>
      <c r="AY28" s="783"/>
      <c r="AZ28" s="783"/>
      <c r="BA28" s="783"/>
      <c r="BB28" s="784"/>
    </row>
    <row r="29" spans="1:54" ht="6" customHeight="1">
      <c r="A29" s="779"/>
      <c r="B29" s="780"/>
      <c r="C29" s="780"/>
      <c r="D29" s="780"/>
      <c r="E29" s="780"/>
      <c r="F29" s="780"/>
      <c r="G29" s="780"/>
      <c r="H29" s="780"/>
      <c r="I29" s="780"/>
      <c r="J29" s="780"/>
      <c r="K29" s="780"/>
      <c r="L29" s="780"/>
      <c r="M29" s="780"/>
      <c r="N29" s="780"/>
      <c r="O29" s="780"/>
      <c r="P29" s="780"/>
      <c r="Q29" s="781"/>
      <c r="R29" s="781"/>
      <c r="S29" s="781"/>
      <c r="T29" s="781"/>
      <c r="U29" s="781"/>
      <c r="V29" s="781"/>
      <c r="W29" s="781"/>
      <c r="X29" s="781"/>
      <c r="Y29" s="781"/>
      <c r="Z29" s="781"/>
      <c r="AA29" s="781"/>
      <c r="AB29" s="782"/>
      <c r="AC29" s="783"/>
      <c r="AD29" s="783"/>
      <c r="AE29" s="783"/>
      <c r="AF29" s="783"/>
      <c r="AG29" s="783"/>
      <c r="AH29" s="783"/>
      <c r="AI29" s="783"/>
      <c r="AJ29" s="783"/>
      <c r="AK29" s="783"/>
      <c r="AL29" s="783"/>
      <c r="AM29" s="783"/>
      <c r="AN29" s="783"/>
      <c r="AO29" s="783"/>
      <c r="AP29" s="783"/>
      <c r="AQ29" s="783"/>
      <c r="AR29" s="783"/>
      <c r="AS29" s="783"/>
      <c r="AT29" s="783"/>
      <c r="AU29" s="783"/>
      <c r="AV29" s="783"/>
      <c r="AW29" s="783"/>
      <c r="AX29" s="783"/>
      <c r="AY29" s="783"/>
      <c r="AZ29" s="783"/>
      <c r="BA29" s="783"/>
      <c r="BB29" s="784"/>
    </row>
    <row r="30" spans="1:54" ht="6" customHeight="1">
      <c r="A30" s="772" t="s">
        <v>167</v>
      </c>
      <c r="B30" s="773"/>
      <c r="C30" s="774" t="str">
        <f>'基本シート'!K3</f>
        <v>トール</v>
      </c>
      <c r="D30" s="774"/>
      <c r="E30" s="774"/>
      <c r="F30" s="774"/>
      <c r="G30" s="774"/>
      <c r="H30" s="774"/>
      <c r="I30" s="774"/>
      <c r="J30" s="774"/>
      <c r="K30" s="774"/>
      <c r="L30" s="774"/>
      <c r="M30" s="774"/>
      <c r="N30" s="774"/>
      <c r="O30" s="774"/>
      <c r="P30" s="774"/>
      <c r="Q30" s="730" t="str">
        <f>IF(ISERROR(VLOOKUP(C30,加護,2,0)),"",VLOOKUP(C30,加護,2,0))</f>
        <v>単体</v>
      </c>
      <c r="R30" s="730"/>
      <c r="S30" s="730"/>
      <c r="T30" s="730"/>
      <c r="U30" s="730"/>
      <c r="V30" s="730"/>
      <c r="W30" s="580" t="str">
        <f>IF(ISERROR(VLOOKUP(C30,加護,3,0)),"",VLOOKUP(C30,加護,3,0))</f>
        <v>ダメージロール直前</v>
      </c>
      <c r="X30" s="580"/>
      <c r="Y30" s="580"/>
      <c r="Z30" s="580"/>
      <c r="AA30" s="580"/>
      <c r="AB30" s="758" t="str">
        <f>IF(ISERROR(VLOOKUP(C30,加護,4,0)),"",VLOOKUP(C30,加護,4,0))</f>
        <v>ダメージを〈神〉属性に変更し、ダメージロールに+10d。移し替え不可</v>
      </c>
      <c r="AC30" s="759"/>
      <c r="AD30" s="759"/>
      <c r="AE30" s="759"/>
      <c r="AF30" s="759"/>
      <c r="AG30" s="759"/>
      <c r="AH30" s="759"/>
      <c r="AI30" s="759"/>
      <c r="AJ30" s="759"/>
      <c r="AK30" s="759"/>
      <c r="AL30" s="759"/>
      <c r="AM30" s="759"/>
      <c r="AN30" s="759"/>
      <c r="AO30" s="759"/>
      <c r="AP30" s="759"/>
      <c r="AQ30" s="759"/>
      <c r="AR30" s="759"/>
      <c r="AS30" s="759"/>
      <c r="AT30" s="759"/>
      <c r="AU30" s="759"/>
      <c r="AV30" s="759"/>
      <c r="AW30" s="759"/>
      <c r="AX30" s="759"/>
      <c r="AY30" s="759"/>
      <c r="AZ30" s="759"/>
      <c r="BA30" s="759"/>
      <c r="BB30" s="760"/>
    </row>
    <row r="31" spans="1:54" ht="6" customHeight="1">
      <c r="A31" s="772"/>
      <c r="B31" s="773"/>
      <c r="C31" s="775"/>
      <c r="D31" s="775"/>
      <c r="E31" s="775"/>
      <c r="F31" s="775"/>
      <c r="G31" s="775"/>
      <c r="H31" s="775"/>
      <c r="I31" s="775"/>
      <c r="J31" s="775"/>
      <c r="K31" s="775"/>
      <c r="L31" s="775"/>
      <c r="M31" s="775"/>
      <c r="N31" s="775"/>
      <c r="O31" s="775"/>
      <c r="P31" s="775"/>
      <c r="Q31" s="730"/>
      <c r="R31" s="730"/>
      <c r="S31" s="730"/>
      <c r="T31" s="730"/>
      <c r="U31" s="730"/>
      <c r="V31" s="730"/>
      <c r="W31" s="580"/>
      <c r="X31" s="580"/>
      <c r="Y31" s="580"/>
      <c r="Z31" s="580"/>
      <c r="AA31" s="580"/>
      <c r="AB31" s="758"/>
      <c r="AC31" s="759"/>
      <c r="AD31" s="759"/>
      <c r="AE31" s="759"/>
      <c r="AF31" s="759"/>
      <c r="AG31" s="759"/>
      <c r="AH31" s="759"/>
      <c r="AI31" s="759"/>
      <c r="AJ31" s="759"/>
      <c r="AK31" s="759"/>
      <c r="AL31" s="759"/>
      <c r="AM31" s="759"/>
      <c r="AN31" s="759"/>
      <c r="AO31" s="759"/>
      <c r="AP31" s="759"/>
      <c r="AQ31" s="759"/>
      <c r="AR31" s="759"/>
      <c r="AS31" s="759"/>
      <c r="AT31" s="759"/>
      <c r="AU31" s="759"/>
      <c r="AV31" s="759"/>
      <c r="AW31" s="759"/>
      <c r="AX31" s="759"/>
      <c r="AY31" s="759"/>
      <c r="AZ31" s="759"/>
      <c r="BA31" s="759"/>
      <c r="BB31" s="760"/>
    </row>
    <row r="32" spans="1:54" ht="6" customHeight="1">
      <c r="A32" s="772"/>
      <c r="B32" s="773"/>
      <c r="C32" s="776"/>
      <c r="D32" s="776"/>
      <c r="E32" s="776"/>
      <c r="F32" s="776"/>
      <c r="G32" s="776"/>
      <c r="H32" s="776"/>
      <c r="I32" s="776"/>
      <c r="J32" s="776"/>
      <c r="K32" s="776"/>
      <c r="L32" s="776"/>
      <c r="M32" s="776"/>
      <c r="N32" s="776"/>
      <c r="O32" s="776"/>
      <c r="P32" s="776"/>
      <c r="Q32" s="730"/>
      <c r="R32" s="730"/>
      <c r="S32" s="730"/>
      <c r="T32" s="730"/>
      <c r="U32" s="730"/>
      <c r="V32" s="730"/>
      <c r="W32" s="580"/>
      <c r="X32" s="580"/>
      <c r="Y32" s="580"/>
      <c r="Z32" s="580"/>
      <c r="AA32" s="580"/>
      <c r="AB32" s="758"/>
      <c r="AC32" s="759"/>
      <c r="AD32" s="759"/>
      <c r="AE32" s="759"/>
      <c r="AF32" s="759"/>
      <c r="AG32" s="759"/>
      <c r="AH32" s="759"/>
      <c r="AI32" s="759"/>
      <c r="AJ32" s="759"/>
      <c r="AK32" s="759"/>
      <c r="AL32" s="759"/>
      <c r="AM32" s="759"/>
      <c r="AN32" s="759"/>
      <c r="AO32" s="759"/>
      <c r="AP32" s="759"/>
      <c r="AQ32" s="759"/>
      <c r="AR32" s="759"/>
      <c r="AS32" s="759"/>
      <c r="AT32" s="759"/>
      <c r="AU32" s="759"/>
      <c r="AV32" s="759"/>
      <c r="AW32" s="759"/>
      <c r="AX32" s="759"/>
      <c r="AY32" s="759"/>
      <c r="AZ32" s="759"/>
      <c r="BA32" s="759"/>
      <c r="BB32" s="760"/>
    </row>
    <row r="33" spans="1:54" ht="6" customHeight="1">
      <c r="A33" s="772" t="s">
        <v>167</v>
      </c>
      <c r="B33" s="773"/>
      <c r="C33" s="774" t="str">
        <f>'基本シート'!K4</f>
        <v>ヘイムダル</v>
      </c>
      <c r="D33" s="774"/>
      <c r="E33" s="774"/>
      <c r="F33" s="774"/>
      <c r="G33" s="774"/>
      <c r="H33" s="774"/>
      <c r="I33" s="774"/>
      <c r="J33" s="774"/>
      <c r="K33" s="774"/>
      <c r="L33" s="774"/>
      <c r="M33" s="774"/>
      <c r="N33" s="774"/>
      <c r="O33" s="774"/>
      <c r="P33" s="774"/>
      <c r="Q33" s="730" t="str">
        <f>IF(ISERROR(VLOOKUP(C33,加護,2,0)),"",VLOOKUP(C33,加護,2,0))</f>
        <v>単体</v>
      </c>
      <c r="R33" s="730"/>
      <c r="S33" s="730"/>
      <c r="T33" s="730"/>
      <c r="U33" s="730"/>
      <c r="V33" s="730"/>
      <c r="W33" s="580" t="str">
        <f>IF(ISERROR(VLOOKUP(C33,加護,3,0)),"",VLOOKUP(C33,加護,3,0))</f>
        <v>判定の直後</v>
      </c>
      <c r="X33" s="580"/>
      <c r="Y33" s="580"/>
      <c r="Z33" s="580"/>
      <c r="AA33" s="580"/>
      <c r="AB33" s="758" t="str">
        <f>IF(ISERROR(VLOOKUP(C33,加護,4,0)),"",VLOOKUP(C33,加護,4,0))</f>
        <v>メジャーアクションによる判定をクリティカルにする。</v>
      </c>
      <c r="AC33" s="759"/>
      <c r="AD33" s="759"/>
      <c r="AE33" s="759"/>
      <c r="AF33" s="759"/>
      <c r="AG33" s="759"/>
      <c r="AH33" s="759"/>
      <c r="AI33" s="759"/>
      <c r="AJ33" s="759"/>
      <c r="AK33" s="759"/>
      <c r="AL33" s="759"/>
      <c r="AM33" s="759"/>
      <c r="AN33" s="759"/>
      <c r="AO33" s="759"/>
      <c r="AP33" s="759"/>
      <c r="AQ33" s="759"/>
      <c r="AR33" s="759"/>
      <c r="AS33" s="759"/>
      <c r="AT33" s="759"/>
      <c r="AU33" s="759"/>
      <c r="AV33" s="759"/>
      <c r="AW33" s="759"/>
      <c r="AX33" s="759"/>
      <c r="AY33" s="759"/>
      <c r="AZ33" s="759"/>
      <c r="BA33" s="759"/>
      <c r="BB33" s="760"/>
    </row>
    <row r="34" spans="1:54" ht="6" customHeight="1">
      <c r="A34" s="772"/>
      <c r="B34" s="773"/>
      <c r="C34" s="775"/>
      <c r="D34" s="775"/>
      <c r="E34" s="775"/>
      <c r="F34" s="775"/>
      <c r="G34" s="775"/>
      <c r="H34" s="775"/>
      <c r="I34" s="775"/>
      <c r="J34" s="775"/>
      <c r="K34" s="775"/>
      <c r="L34" s="775"/>
      <c r="M34" s="775"/>
      <c r="N34" s="775"/>
      <c r="O34" s="775"/>
      <c r="P34" s="775"/>
      <c r="Q34" s="730"/>
      <c r="R34" s="730"/>
      <c r="S34" s="730"/>
      <c r="T34" s="730"/>
      <c r="U34" s="730"/>
      <c r="V34" s="730"/>
      <c r="W34" s="580"/>
      <c r="X34" s="580"/>
      <c r="Y34" s="580"/>
      <c r="Z34" s="580"/>
      <c r="AA34" s="580"/>
      <c r="AB34" s="758"/>
      <c r="AC34" s="759"/>
      <c r="AD34" s="759"/>
      <c r="AE34" s="759"/>
      <c r="AF34" s="759"/>
      <c r="AG34" s="759"/>
      <c r="AH34" s="759"/>
      <c r="AI34" s="759"/>
      <c r="AJ34" s="759"/>
      <c r="AK34" s="759"/>
      <c r="AL34" s="759"/>
      <c r="AM34" s="759"/>
      <c r="AN34" s="759"/>
      <c r="AO34" s="759"/>
      <c r="AP34" s="759"/>
      <c r="AQ34" s="759"/>
      <c r="AR34" s="759"/>
      <c r="AS34" s="759"/>
      <c r="AT34" s="759"/>
      <c r="AU34" s="759"/>
      <c r="AV34" s="759"/>
      <c r="AW34" s="759"/>
      <c r="AX34" s="759"/>
      <c r="AY34" s="759"/>
      <c r="AZ34" s="759"/>
      <c r="BA34" s="759"/>
      <c r="BB34" s="760"/>
    </row>
    <row r="35" spans="1:54" ht="6" customHeight="1">
      <c r="A35" s="772"/>
      <c r="B35" s="773"/>
      <c r="C35" s="776"/>
      <c r="D35" s="776"/>
      <c r="E35" s="776"/>
      <c r="F35" s="776"/>
      <c r="G35" s="776"/>
      <c r="H35" s="776"/>
      <c r="I35" s="776"/>
      <c r="J35" s="776"/>
      <c r="K35" s="776"/>
      <c r="L35" s="776"/>
      <c r="M35" s="776"/>
      <c r="N35" s="776"/>
      <c r="O35" s="776"/>
      <c r="P35" s="776"/>
      <c r="Q35" s="730"/>
      <c r="R35" s="730"/>
      <c r="S35" s="730"/>
      <c r="T35" s="730"/>
      <c r="U35" s="730"/>
      <c r="V35" s="730"/>
      <c r="W35" s="580"/>
      <c r="X35" s="580"/>
      <c r="Y35" s="580"/>
      <c r="Z35" s="580"/>
      <c r="AA35" s="580"/>
      <c r="AB35" s="758"/>
      <c r="AC35" s="759"/>
      <c r="AD35" s="759"/>
      <c r="AE35" s="759"/>
      <c r="AF35" s="759"/>
      <c r="AG35" s="759"/>
      <c r="AH35" s="759"/>
      <c r="AI35" s="759"/>
      <c r="AJ35" s="759"/>
      <c r="AK35" s="759"/>
      <c r="AL35" s="759"/>
      <c r="AM35" s="759"/>
      <c r="AN35" s="759"/>
      <c r="AO35" s="759"/>
      <c r="AP35" s="759"/>
      <c r="AQ35" s="759"/>
      <c r="AR35" s="759"/>
      <c r="AS35" s="759"/>
      <c r="AT35" s="759"/>
      <c r="AU35" s="759"/>
      <c r="AV35" s="759"/>
      <c r="AW35" s="759"/>
      <c r="AX35" s="759"/>
      <c r="AY35" s="759"/>
      <c r="AZ35" s="759"/>
      <c r="BA35" s="759"/>
      <c r="BB35" s="760"/>
    </row>
    <row r="36" spans="1:54" ht="6" customHeight="1">
      <c r="A36" s="772" t="s">
        <v>167</v>
      </c>
      <c r="B36" s="773"/>
      <c r="C36" s="774" t="str">
        <f>'基本シート'!K5</f>
        <v>ヘルモード</v>
      </c>
      <c r="D36" s="774"/>
      <c r="E36" s="774"/>
      <c r="F36" s="774"/>
      <c r="G36" s="774"/>
      <c r="H36" s="774"/>
      <c r="I36" s="774"/>
      <c r="J36" s="774"/>
      <c r="K36" s="774"/>
      <c r="L36" s="774"/>
      <c r="M36" s="774"/>
      <c r="N36" s="774"/>
      <c r="O36" s="774"/>
      <c r="P36" s="774"/>
      <c r="Q36" s="730" t="str">
        <f>IF(ISERROR(VLOOKUP(C36,加護,2,0)),"",VLOOKUP(C36,加護,2,0))</f>
        <v>効果参照</v>
      </c>
      <c r="R36" s="730"/>
      <c r="S36" s="730"/>
      <c r="T36" s="730"/>
      <c r="U36" s="730"/>
      <c r="V36" s="730"/>
      <c r="W36" s="580" t="str">
        <f>IF(ISERROR(VLOOKUP(C36,加護,3,0)),"",VLOOKUP(C36,加護,3,0))</f>
        <v>判定の直後</v>
      </c>
      <c r="X36" s="580"/>
      <c r="Y36" s="580"/>
      <c r="Z36" s="580"/>
      <c r="AA36" s="580"/>
      <c r="AB36" s="758" t="str">
        <f>IF(ISERROR(VLOOKUP(C36,加護,4,0)),"",VLOOKUP(C36,加護,4,0))</f>
        <v>リアクションをクリティカルに変更する。もしくはイニシアチブで移動する。</v>
      </c>
      <c r="AC36" s="759"/>
      <c r="AD36" s="759"/>
      <c r="AE36" s="759"/>
      <c r="AF36" s="759"/>
      <c r="AG36" s="759"/>
      <c r="AH36" s="759"/>
      <c r="AI36" s="759"/>
      <c r="AJ36" s="759"/>
      <c r="AK36" s="759"/>
      <c r="AL36" s="759"/>
      <c r="AM36" s="759"/>
      <c r="AN36" s="759"/>
      <c r="AO36" s="759"/>
      <c r="AP36" s="759"/>
      <c r="AQ36" s="759"/>
      <c r="AR36" s="759"/>
      <c r="AS36" s="759"/>
      <c r="AT36" s="759"/>
      <c r="AU36" s="759"/>
      <c r="AV36" s="759"/>
      <c r="AW36" s="759"/>
      <c r="AX36" s="759"/>
      <c r="AY36" s="759"/>
      <c r="AZ36" s="759"/>
      <c r="BA36" s="759"/>
      <c r="BB36" s="760"/>
    </row>
    <row r="37" spans="1:54" ht="6" customHeight="1">
      <c r="A37" s="772"/>
      <c r="B37" s="773"/>
      <c r="C37" s="775"/>
      <c r="D37" s="775"/>
      <c r="E37" s="775"/>
      <c r="F37" s="775"/>
      <c r="G37" s="775"/>
      <c r="H37" s="775"/>
      <c r="I37" s="775"/>
      <c r="J37" s="775"/>
      <c r="K37" s="775"/>
      <c r="L37" s="775"/>
      <c r="M37" s="775"/>
      <c r="N37" s="775"/>
      <c r="O37" s="775"/>
      <c r="P37" s="775"/>
      <c r="Q37" s="730"/>
      <c r="R37" s="730"/>
      <c r="S37" s="730"/>
      <c r="T37" s="730"/>
      <c r="U37" s="730"/>
      <c r="V37" s="730"/>
      <c r="W37" s="580"/>
      <c r="X37" s="580"/>
      <c r="Y37" s="580"/>
      <c r="Z37" s="580"/>
      <c r="AA37" s="580"/>
      <c r="AB37" s="758"/>
      <c r="AC37" s="759"/>
      <c r="AD37" s="759"/>
      <c r="AE37" s="759"/>
      <c r="AF37" s="759"/>
      <c r="AG37" s="759"/>
      <c r="AH37" s="759"/>
      <c r="AI37" s="759"/>
      <c r="AJ37" s="759"/>
      <c r="AK37" s="759"/>
      <c r="AL37" s="759"/>
      <c r="AM37" s="759"/>
      <c r="AN37" s="759"/>
      <c r="AO37" s="759"/>
      <c r="AP37" s="759"/>
      <c r="AQ37" s="759"/>
      <c r="AR37" s="759"/>
      <c r="AS37" s="759"/>
      <c r="AT37" s="759"/>
      <c r="AU37" s="759"/>
      <c r="AV37" s="759"/>
      <c r="AW37" s="759"/>
      <c r="AX37" s="759"/>
      <c r="AY37" s="759"/>
      <c r="AZ37" s="759"/>
      <c r="BA37" s="759"/>
      <c r="BB37" s="760"/>
    </row>
    <row r="38" spans="1:54" ht="6" customHeight="1">
      <c r="A38" s="772"/>
      <c r="B38" s="773"/>
      <c r="C38" s="776"/>
      <c r="D38" s="776"/>
      <c r="E38" s="776"/>
      <c r="F38" s="776"/>
      <c r="G38" s="776"/>
      <c r="H38" s="776"/>
      <c r="I38" s="776"/>
      <c r="J38" s="776"/>
      <c r="K38" s="776"/>
      <c r="L38" s="776"/>
      <c r="M38" s="776"/>
      <c r="N38" s="776"/>
      <c r="O38" s="776"/>
      <c r="P38" s="776"/>
      <c r="Q38" s="730"/>
      <c r="R38" s="730"/>
      <c r="S38" s="730"/>
      <c r="T38" s="730"/>
      <c r="U38" s="730"/>
      <c r="V38" s="730"/>
      <c r="W38" s="580"/>
      <c r="X38" s="580"/>
      <c r="Y38" s="580"/>
      <c r="Z38" s="580"/>
      <c r="AA38" s="580"/>
      <c r="AB38" s="758"/>
      <c r="AC38" s="759"/>
      <c r="AD38" s="759"/>
      <c r="AE38" s="759"/>
      <c r="AF38" s="759"/>
      <c r="AG38" s="759"/>
      <c r="AH38" s="759"/>
      <c r="AI38" s="759"/>
      <c r="AJ38" s="759"/>
      <c r="AK38" s="759"/>
      <c r="AL38" s="759"/>
      <c r="AM38" s="759"/>
      <c r="AN38" s="759"/>
      <c r="AO38" s="759"/>
      <c r="AP38" s="759"/>
      <c r="AQ38" s="759"/>
      <c r="AR38" s="759"/>
      <c r="AS38" s="759"/>
      <c r="AT38" s="759"/>
      <c r="AU38" s="759"/>
      <c r="AV38" s="759"/>
      <c r="AW38" s="759"/>
      <c r="AX38" s="759"/>
      <c r="AY38" s="759"/>
      <c r="AZ38" s="759"/>
      <c r="BA38" s="759"/>
      <c r="BB38" s="760"/>
    </row>
    <row r="39" ht="6" customHeight="1"/>
    <row r="40" ht="6" customHeight="1"/>
    <row r="41" ht="6" customHeight="1" thickBot="1"/>
    <row r="42" spans="2:50" ht="6" customHeight="1">
      <c r="B42" s="761" t="s">
        <v>186</v>
      </c>
      <c r="C42" s="762"/>
      <c r="D42" s="762"/>
      <c r="E42" s="762"/>
      <c r="F42" s="763"/>
      <c r="H42" s="806" t="s">
        <v>446</v>
      </c>
      <c r="I42" s="807"/>
      <c r="J42" s="807"/>
      <c r="K42" s="807"/>
      <c r="L42" s="808"/>
      <c r="M42" s="743"/>
      <c r="N42" s="743"/>
      <c r="O42" s="743"/>
      <c r="P42" s="743"/>
      <c r="Q42" s="743"/>
      <c r="R42" s="743"/>
      <c r="S42" s="743"/>
      <c r="T42" s="743"/>
      <c r="U42" s="743"/>
      <c r="V42" s="743"/>
      <c r="W42" s="767" t="s">
        <v>168</v>
      </c>
      <c r="X42" s="768"/>
      <c r="Y42" s="768"/>
      <c r="Z42" s="768"/>
      <c r="AA42" s="768"/>
      <c r="AB42" s="743"/>
      <c r="AC42" s="743"/>
      <c r="AD42" s="743"/>
      <c r="AE42" s="743"/>
      <c r="AF42" s="743"/>
      <c r="AG42" s="743"/>
      <c r="AH42" s="743"/>
      <c r="AI42" s="743"/>
      <c r="AJ42" s="743"/>
      <c r="AK42" s="767" t="s">
        <v>169</v>
      </c>
      <c r="AL42" s="767"/>
      <c r="AM42" s="767"/>
      <c r="AN42" s="767"/>
      <c r="AO42" s="767"/>
      <c r="AP42" s="743"/>
      <c r="AQ42" s="743"/>
      <c r="AR42" s="743"/>
      <c r="AS42" s="743"/>
      <c r="AT42" s="743"/>
      <c r="AU42" s="743"/>
      <c r="AV42" s="743"/>
      <c r="AW42" s="743"/>
      <c r="AX42" s="743"/>
    </row>
    <row r="43" spans="2:50" ht="6" customHeight="1">
      <c r="B43" s="764"/>
      <c r="C43" s="765"/>
      <c r="D43" s="765"/>
      <c r="E43" s="765"/>
      <c r="F43" s="766"/>
      <c r="H43" s="809"/>
      <c r="I43" s="810"/>
      <c r="J43" s="810"/>
      <c r="K43" s="810"/>
      <c r="L43" s="811"/>
      <c r="M43" s="743"/>
      <c r="N43" s="743"/>
      <c r="O43" s="743"/>
      <c r="P43" s="743"/>
      <c r="Q43" s="743"/>
      <c r="R43" s="743"/>
      <c r="S43" s="743"/>
      <c r="T43" s="743"/>
      <c r="U43" s="743"/>
      <c r="V43" s="743"/>
      <c r="W43" s="768"/>
      <c r="X43" s="768"/>
      <c r="Y43" s="768"/>
      <c r="Z43" s="768"/>
      <c r="AA43" s="768"/>
      <c r="AB43" s="743"/>
      <c r="AC43" s="743"/>
      <c r="AD43" s="743"/>
      <c r="AE43" s="743"/>
      <c r="AF43" s="743"/>
      <c r="AG43" s="743"/>
      <c r="AH43" s="743"/>
      <c r="AI43" s="743"/>
      <c r="AJ43" s="743"/>
      <c r="AK43" s="767"/>
      <c r="AL43" s="767"/>
      <c r="AM43" s="767"/>
      <c r="AN43" s="767"/>
      <c r="AO43" s="767"/>
      <c r="AP43" s="743"/>
      <c r="AQ43" s="743"/>
      <c r="AR43" s="743"/>
      <c r="AS43" s="743"/>
      <c r="AT43" s="743"/>
      <c r="AU43" s="743"/>
      <c r="AV43" s="743"/>
      <c r="AW43" s="743"/>
      <c r="AX43" s="743"/>
    </row>
    <row r="44" spans="2:50" ht="6" customHeight="1">
      <c r="B44" s="764"/>
      <c r="C44" s="765"/>
      <c r="D44" s="765"/>
      <c r="E44" s="765"/>
      <c r="F44" s="766"/>
      <c r="H44" s="809"/>
      <c r="I44" s="810"/>
      <c r="J44" s="810"/>
      <c r="K44" s="810"/>
      <c r="L44" s="811"/>
      <c r="M44" s="743"/>
      <c r="N44" s="743"/>
      <c r="O44" s="743"/>
      <c r="P44" s="743"/>
      <c r="Q44" s="743"/>
      <c r="R44" s="743"/>
      <c r="S44" s="743"/>
      <c r="T44" s="743"/>
      <c r="U44" s="743"/>
      <c r="V44" s="743"/>
      <c r="W44" s="768"/>
      <c r="X44" s="768"/>
      <c r="Y44" s="768"/>
      <c r="Z44" s="768"/>
      <c r="AA44" s="768"/>
      <c r="AB44" s="743"/>
      <c r="AC44" s="743"/>
      <c r="AD44" s="743"/>
      <c r="AE44" s="743"/>
      <c r="AF44" s="743"/>
      <c r="AG44" s="743"/>
      <c r="AH44" s="743"/>
      <c r="AI44" s="743"/>
      <c r="AJ44" s="743"/>
      <c r="AK44" s="767"/>
      <c r="AL44" s="767"/>
      <c r="AM44" s="767"/>
      <c r="AN44" s="767"/>
      <c r="AO44" s="767"/>
      <c r="AP44" s="743"/>
      <c r="AQ44" s="743"/>
      <c r="AR44" s="743"/>
      <c r="AS44" s="743"/>
      <c r="AT44" s="743"/>
      <c r="AU44" s="743"/>
      <c r="AV44" s="743"/>
      <c r="AW44" s="743"/>
      <c r="AX44" s="743"/>
    </row>
    <row r="45" spans="2:50" ht="6" customHeight="1">
      <c r="B45" s="764"/>
      <c r="C45" s="765"/>
      <c r="D45" s="765"/>
      <c r="E45" s="765"/>
      <c r="F45" s="766"/>
      <c r="H45" s="812"/>
      <c r="I45" s="813"/>
      <c r="J45" s="813"/>
      <c r="K45" s="813"/>
      <c r="L45" s="814"/>
      <c r="M45" s="743"/>
      <c r="N45" s="743"/>
      <c r="O45" s="743"/>
      <c r="P45" s="743"/>
      <c r="Q45" s="743"/>
      <c r="R45" s="743"/>
      <c r="S45" s="743"/>
      <c r="T45" s="743"/>
      <c r="U45" s="743"/>
      <c r="V45" s="743"/>
      <c r="W45" s="768"/>
      <c r="X45" s="768"/>
      <c r="Y45" s="768"/>
      <c r="Z45" s="768"/>
      <c r="AA45" s="768"/>
      <c r="AB45" s="743"/>
      <c r="AC45" s="743"/>
      <c r="AD45" s="743"/>
      <c r="AE45" s="743"/>
      <c r="AF45" s="743"/>
      <c r="AG45" s="743"/>
      <c r="AH45" s="743"/>
      <c r="AI45" s="743"/>
      <c r="AJ45" s="743"/>
      <c r="AK45" s="767"/>
      <c r="AL45" s="767"/>
      <c r="AM45" s="767"/>
      <c r="AN45" s="767"/>
      <c r="AO45" s="767"/>
      <c r="AP45" s="743"/>
      <c r="AQ45" s="743"/>
      <c r="AR45" s="743"/>
      <c r="AS45" s="743"/>
      <c r="AT45" s="743"/>
      <c r="AU45" s="743"/>
      <c r="AV45" s="743"/>
      <c r="AW45" s="743"/>
      <c r="AX45" s="743"/>
    </row>
    <row r="46" spans="2:50" ht="6" customHeight="1" thickBot="1">
      <c r="B46" s="764"/>
      <c r="C46" s="765"/>
      <c r="D46" s="765"/>
      <c r="E46" s="765"/>
      <c r="F46" s="766"/>
      <c r="H46" s="815" t="s">
        <v>339</v>
      </c>
      <c r="I46" s="807"/>
      <c r="J46" s="807"/>
      <c r="K46" s="807"/>
      <c r="L46" s="808"/>
      <c r="M46" s="743"/>
      <c r="N46" s="743"/>
      <c r="O46" s="743"/>
      <c r="P46" s="743"/>
      <c r="Q46" s="743"/>
      <c r="R46" s="743"/>
      <c r="S46" s="743"/>
      <c r="T46" s="743"/>
      <c r="U46" s="743"/>
      <c r="V46" s="743"/>
      <c r="W46" s="769" t="s">
        <v>56</v>
      </c>
      <c r="X46" s="768"/>
      <c r="Y46" s="768"/>
      <c r="Z46" s="768"/>
      <c r="AA46" s="768"/>
      <c r="AB46" s="743"/>
      <c r="AC46" s="743"/>
      <c r="AD46" s="743"/>
      <c r="AE46" s="743"/>
      <c r="AF46" s="743"/>
      <c r="AG46" s="743"/>
      <c r="AH46" s="743"/>
      <c r="AI46" s="743"/>
      <c r="AJ46" s="743"/>
      <c r="AK46" s="769" t="s">
        <v>72</v>
      </c>
      <c r="AL46" s="769"/>
      <c r="AM46" s="769"/>
      <c r="AN46" s="769"/>
      <c r="AO46" s="769"/>
      <c r="AP46" s="743"/>
      <c r="AQ46" s="743"/>
      <c r="AR46" s="743"/>
      <c r="AS46" s="743"/>
      <c r="AT46" s="743"/>
      <c r="AU46" s="743"/>
      <c r="AV46" s="743"/>
      <c r="AW46" s="743"/>
      <c r="AX46" s="743"/>
    </row>
    <row r="47" spans="2:50" ht="6" customHeight="1">
      <c r="B47" s="747" t="s">
        <v>108</v>
      </c>
      <c r="C47" s="748"/>
      <c r="D47" s="748"/>
      <c r="E47" s="748"/>
      <c r="F47" s="749"/>
      <c r="H47" s="809"/>
      <c r="I47" s="810"/>
      <c r="J47" s="810"/>
      <c r="K47" s="810"/>
      <c r="L47" s="811"/>
      <c r="M47" s="743"/>
      <c r="N47" s="743"/>
      <c r="O47" s="743"/>
      <c r="P47" s="743"/>
      <c r="Q47" s="743"/>
      <c r="R47" s="743"/>
      <c r="S47" s="743"/>
      <c r="T47" s="743"/>
      <c r="U47" s="743"/>
      <c r="V47" s="743"/>
      <c r="W47" s="770"/>
      <c r="X47" s="770"/>
      <c r="Y47" s="770"/>
      <c r="Z47" s="770"/>
      <c r="AA47" s="770"/>
      <c r="AB47" s="743"/>
      <c r="AC47" s="743"/>
      <c r="AD47" s="743"/>
      <c r="AE47" s="743"/>
      <c r="AF47" s="743"/>
      <c r="AG47" s="743"/>
      <c r="AH47" s="743"/>
      <c r="AI47" s="743"/>
      <c r="AJ47" s="743"/>
      <c r="AK47" s="771"/>
      <c r="AL47" s="771"/>
      <c r="AM47" s="771"/>
      <c r="AN47" s="771"/>
      <c r="AO47" s="771"/>
      <c r="AP47" s="743"/>
      <c r="AQ47" s="743"/>
      <c r="AR47" s="743"/>
      <c r="AS47" s="743"/>
      <c r="AT47" s="743"/>
      <c r="AU47" s="743"/>
      <c r="AV47" s="743"/>
      <c r="AW47" s="743"/>
      <c r="AX47" s="743"/>
    </row>
    <row r="48" spans="2:50" ht="6" customHeight="1">
      <c r="B48" s="750"/>
      <c r="C48" s="751"/>
      <c r="D48" s="751"/>
      <c r="E48" s="751"/>
      <c r="F48" s="752"/>
      <c r="H48" s="816">
        <f>'基本シート'!U42</f>
        <v>33</v>
      </c>
      <c r="I48" s="817"/>
      <c r="J48" s="817"/>
      <c r="K48" s="817"/>
      <c r="L48" s="818"/>
      <c r="M48" s="743"/>
      <c r="N48" s="743"/>
      <c r="O48" s="743"/>
      <c r="P48" s="743"/>
      <c r="Q48" s="743"/>
      <c r="R48" s="743"/>
      <c r="S48" s="743"/>
      <c r="T48" s="743"/>
      <c r="U48" s="743"/>
      <c r="V48" s="743"/>
      <c r="W48" s="753">
        <f>'基本シート'!W42</f>
        <v>30</v>
      </c>
      <c r="X48" s="753"/>
      <c r="Y48" s="753"/>
      <c r="Z48" s="753"/>
      <c r="AA48" s="753"/>
      <c r="AB48" s="743"/>
      <c r="AC48" s="743"/>
      <c r="AD48" s="743"/>
      <c r="AE48" s="743"/>
      <c r="AF48" s="743"/>
      <c r="AG48" s="743"/>
      <c r="AH48" s="743"/>
      <c r="AI48" s="743"/>
      <c r="AJ48" s="743"/>
      <c r="AK48" s="753">
        <f>'基本シート'!Y42</f>
        <v>21</v>
      </c>
      <c r="AL48" s="753"/>
      <c r="AM48" s="753"/>
      <c r="AN48" s="753"/>
      <c r="AO48" s="753"/>
      <c r="AP48" s="743"/>
      <c r="AQ48" s="743"/>
      <c r="AR48" s="743"/>
      <c r="AS48" s="743"/>
      <c r="AT48" s="743"/>
      <c r="AU48" s="743"/>
      <c r="AV48" s="743"/>
      <c r="AW48" s="743"/>
      <c r="AX48" s="743"/>
    </row>
    <row r="49" spans="2:50" ht="6" customHeight="1">
      <c r="B49" s="755">
        <f>'基本シート'!M12</f>
        <v>6</v>
      </c>
      <c r="C49" s="563"/>
      <c r="D49" s="563"/>
      <c r="E49" s="711" t="s">
        <v>170</v>
      </c>
      <c r="F49" s="712"/>
      <c r="H49" s="819"/>
      <c r="I49" s="820"/>
      <c r="J49" s="820"/>
      <c r="K49" s="820"/>
      <c r="L49" s="821"/>
      <c r="M49" s="743"/>
      <c r="N49" s="743"/>
      <c r="O49" s="743"/>
      <c r="P49" s="743"/>
      <c r="Q49" s="743"/>
      <c r="R49" s="743"/>
      <c r="S49" s="743"/>
      <c r="T49" s="743"/>
      <c r="U49" s="743"/>
      <c r="V49" s="743"/>
      <c r="W49" s="754"/>
      <c r="X49" s="754"/>
      <c r="Y49" s="754"/>
      <c r="Z49" s="754"/>
      <c r="AA49" s="754"/>
      <c r="AB49" s="743"/>
      <c r="AC49" s="743"/>
      <c r="AD49" s="743"/>
      <c r="AE49" s="743"/>
      <c r="AF49" s="743"/>
      <c r="AG49" s="743"/>
      <c r="AH49" s="743"/>
      <c r="AI49" s="743"/>
      <c r="AJ49" s="743"/>
      <c r="AK49" s="754"/>
      <c r="AL49" s="754"/>
      <c r="AM49" s="754"/>
      <c r="AN49" s="754"/>
      <c r="AO49" s="754"/>
      <c r="AP49" s="743"/>
      <c r="AQ49" s="743"/>
      <c r="AR49" s="743"/>
      <c r="AS49" s="743"/>
      <c r="AT49" s="743"/>
      <c r="AU49" s="743"/>
      <c r="AV49" s="743"/>
      <c r="AW49" s="743"/>
      <c r="AX49" s="743"/>
    </row>
    <row r="50" spans="2:50" ht="6" customHeight="1" thickBot="1">
      <c r="B50" s="756"/>
      <c r="C50" s="757"/>
      <c r="D50" s="757"/>
      <c r="E50" s="713"/>
      <c r="F50" s="714"/>
      <c r="H50" s="819"/>
      <c r="I50" s="820"/>
      <c r="J50" s="820"/>
      <c r="K50" s="820"/>
      <c r="L50" s="821"/>
      <c r="M50" s="743"/>
      <c r="N50" s="743"/>
      <c r="O50" s="743"/>
      <c r="P50" s="743"/>
      <c r="Q50" s="743"/>
      <c r="R50" s="743"/>
      <c r="S50" s="743"/>
      <c r="T50" s="743"/>
      <c r="U50" s="743"/>
      <c r="V50" s="743"/>
      <c r="W50" s="754"/>
      <c r="X50" s="754"/>
      <c r="Y50" s="754"/>
      <c r="Z50" s="754"/>
      <c r="AA50" s="754"/>
      <c r="AB50" s="743"/>
      <c r="AC50" s="743"/>
      <c r="AD50" s="743"/>
      <c r="AE50" s="743"/>
      <c r="AF50" s="743"/>
      <c r="AG50" s="743"/>
      <c r="AH50" s="743"/>
      <c r="AI50" s="743"/>
      <c r="AJ50" s="743"/>
      <c r="AK50" s="754"/>
      <c r="AL50" s="754"/>
      <c r="AM50" s="754"/>
      <c r="AN50" s="754"/>
      <c r="AO50" s="754"/>
      <c r="AP50" s="743"/>
      <c r="AQ50" s="743"/>
      <c r="AR50" s="743"/>
      <c r="AS50" s="743"/>
      <c r="AT50" s="743"/>
      <c r="AU50" s="743"/>
      <c r="AV50" s="743"/>
      <c r="AW50" s="743"/>
      <c r="AX50" s="743"/>
    </row>
    <row r="51" ht="6" customHeight="1"/>
    <row r="52" ht="6" customHeight="1"/>
    <row r="53" ht="6" customHeight="1"/>
    <row r="54" spans="1:52" ht="6" customHeight="1">
      <c r="A54" s="731" t="s">
        <v>447</v>
      </c>
      <c r="B54" s="732"/>
      <c r="C54" s="732"/>
      <c r="D54" s="732"/>
      <c r="E54" s="732"/>
      <c r="F54" s="732"/>
      <c r="G54" s="732"/>
      <c r="H54" s="732"/>
      <c r="I54" s="732"/>
      <c r="J54" s="732"/>
      <c r="K54" s="732"/>
      <c r="L54" s="732"/>
      <c r="M54" s="732"/>
      <c r="N54" s="732"/>
      <c r="O54" s="732"/>
      <c r="P54" s="732"/>
      <c r="Q54" s="732"/>
      <c r="R54" s="732"/>
      <c r="S54" s="732"/>
      <c r="T54" s="732"/>
      <c r="U54" s="732"/>
      <c r="V54" s="732"/>
      <c r="W54" s="733"/>
      <c r="Z54" s="740" t="s">
        <v>131</v>
      </c>
      <c r="AA54" s="741"/>
      <c r="AB54" s="741"/>
      <c r="AC54" s="741"/>
      <c r="AD54" s="741"/>
      <c r="AE54" s="741"/>
      <c r="AF54" s="741"/>
      <c r="AG54" s="741"/>
      <c r="AH54" s="741"/>
      <c r="AI54" s="741"/>
      <c r="AJ54" s="741"/>
      <c r="AK54" s="741"/>
      <c r="AL54" s="741"/>
      <c r="AM54" s="741"/>
      <c r="AN54" s="741"/>
      <c r="AO54" s="741"/>
      <c r="AP54" s="741"/>
      <c r="AQ54" s="741"/>
      <c r="AR54" s="741"/>
      <c r="AS54" s="741"/>
      <c r="AT54" s="742"/>
      <c r="AU54" s="744" t="s">
        <v>135</v>
      </c>
      <c r="AV54" s="745"/>
      <c r="AW54" s="745"/>
      <c r="AX54" s="745"/>
      <c r="AY54" s="745"/>
      <c r="AZ54" s="746"/>
    </row>
    <row r="55" spans="1:52" ht="6" customHeight="1">
      <c r="A55" s="734"/>
      <c r="B55" s="735"/>
      <c r="C55" s="735"/>
      <c r="D55" s="735"/>
      <c r="E55" s="735"/>
      <c r="F55" s="735"/>
      <c r="G55" s="735"/>
      <c r="H55" s="735"/>
      <c r="I55" s="735"/>
      <c r="J55" s="735"/>
      <c r="K55" s="735"/>
      <c r="L55" s="735"/>
      <c r="M55" s="735"/>
      <c r="N55" s="735"/>
      <c r="O55" s="735"/>
      <c r="P55" s="735"/>
      <c r="Q55" s="735"/>
      <c r="R55" s="735"/>
      <c r="S55" s="735"/>
      <c r="T55" s="735"/>
      <c r="U55" s="735"/>
      <c r="V55" s="735"/>
      <c r="W55" s="736"/>
      <c r="Z55" s="740"/>
      <c r="AA55" s="741"/>
      <c r="AB55" s="741"/>
      <c r="AC55" s="741"/>
      <c r="AD55" s="741"/>
      <c r="AE55" s="741"/>
      <c r="AF55" s="741"/>
      <c r="AG55" s="741"/>
      <c r="AH55" s="741"/>
      <c r="AI55" s="741"/>
      <c r="AJ55" s="741"/>
      <c r="AK55" s="741"/>
      <c r="AL55" s="741"/>
      <c r="AM55" s="741"/>
      <c r="AN55" s="741"/>
      <c r="AO55" s="741"/>
      <c r="AP55" s="741"/>
      <c r="AQ55" s="741"/>
      <c r="AR55" s="741"/>
      <c r="AS55" s="741"/>
      <c r="AT55" s="742"/>
      <c r="AU55" s="744"/>
      <c r="AV55" s="745"/>
      <c r="AW55" s="745"/>
      <c r="AX55" s="745"/>
      <c r="AY55" s="745"/>
      <c r="AZ55" s="746"/>
    </row>
    <row r="56" spans="1:52" ht="6" customHeight="1">
      <c r="A56" s="737"/>
      <c r="B56" s="738"/>
      <c r="C56" s="738"/>
      <c r="D56" s="738"/>
      <c r="E56" s="738"/>
      <c r="F56" s="738"/>
      <c r="G56" s="738"/>
      <c r="H56" s="738"/>
      <c r="I56" s="738"/>
      <c r="J56" s="738"/>
      <c r="K56" s="738"/>
      <c r="L56" s="738"/>
      <c r="M56" s="738"/>
      <c r="N56" s="738"/>
      <c r="O56" s="738"/>
      <c r="P56" s="738"/>
      <c r="Q56" s="738"/>
      <c r="R56" s="738"/>
      <c r="S56" s="738"/>
      <c r="T56" s="738"/>
      <c r="U56" s="738"/>
      <c r="V56" s="738"/>
      <c r="W56" s="739"/>
      <c r="Z56" s="740"/>
      <c r="AA56" s="741"/>
      <c r="AB56" s="741"/>
      <c r="AC56" s="741"/>
      <c r="AD56" s="741"/>
      <c r="AE56" s="741"/>
      <c r="AF56" s="741"/>
      <c r="AG56" s="741"/>
      <c r="AH56" s="741"/>
      <c r="AI56" s="741"/>
      <c r="AJ56" s="741"/>
      <c r="AK56" s="741"/>
      <c r="AL56" s="741"/>
      <c r="AM56" s="741"/>
      <c r="AN56" s="741"/>
      <c r="AO56" s="741"/>
      <c r="AP56" s="741"/>
      <c r="AQ56" s="741"/>
      <c r="AR56" s="741"/>
      <c r="AS56" s="741"/>
      <c r="AT56" s="742"/>
      <c r="AU56" s="744"/>
      <c r="AV56" s="745"/>
      <c r="AW56" s="745"/>
      <c r="AX56" s="745"/>
      <c r="AY56" s="745"/>
      <c r="AZ56" s="746"/>
    </row>
    <row r="57" spans="1:52" ht="6" customHeight="1">
      <c r="A57" s="715" t="str">
        <f>'基本シート'!U5</f>
        <v>平和を守る</v>
      </c>
      <c r="B57" s="716"/>
      <c r="C57" s="716"/>
      <c r="D57" s="716"/>
      <c r="E57" s="716"/>
      <c r="F57" s="716"/>
      <c r="G57" s="716"/>
      <c r="H57" s="716"/>
      <c r="I57" s="716"/>
      <c r="J57" s="716"/>
      <c r="K57" s="716"/>
      <c r="L57" s="716"/>
      <c r="M57" s="716"/>
      <c r="N57" s="716"/>
      <c r="O57" s="716"/>
      <c r="P57" s="716"/>
      <c r="Q57" s="716"/>
      <c r="R57" s="716"/>
      <c r="S57" s="716"/>
      <c r="T57" s="716"/>
      <c r="U57" s="716"/>
      <c r="V57" s="716"/>
      <c r="W57" s="717"/>
      <c r="Z57" s="724" t="str">
        <f>'印刷シート'!N108</f>
        <v>遠峰サナエ</v>
      </c>
      <c r="AA57" s="725"/>
      <c r="AB57" s="725"/>
      <c r="AC57" s="725"/>
      <c r="AD57" s="725"/>
      <c r="AE57" s="725"/>
      <c r="AF57" s="725"/>
      <c r="AG57" s="725"/>
      <c r="AH57" s="725"/>
      <c r="AI57" s="725"/>
      <c r="AJ57" s="725"/>
      <c r="AK57" s="725"/>
      <c r="AL57" s="725"/>
      <c r="AM57" s="725"/>
      <c r="AN57" s="725"/>
      <c r="AO57" s="725"/>
      <c r="AP57" s="725"/>
      <c r="AQ57" s="725"/>
      <c r="AR57" s="725"/>
      <c r="AS57" s="725"/>
      <c r="AT57" s="726"/>
      <c r="AU57" s="727" t="str">
        <f>'印刷シート'!AD108</f>
        <v>友人</v>
      </c>
      <c r="AV57" s="728"/>
      <c r="AW57" s="728"/>
      <c r="AX57" s="728"/>
      <c r="AY57" s="728"/>
      <c r="AZ57" s="729"/>
    </row>
    <row r="58" spans="1:52" ht="6" customHeight="1">
      <c r="A58" s="718"/>
      <c r="B58" s="719"/>
      <c r="C58" s="719"/>
      <c r="D58" s="719"/>
      <c r="E58" s="719"/>
      <c r="F58" s="719"/>
      <c r="G58" s="719"/>
      <c r="H58" s="719"/>
      <c r="I58" s="719"/>
      <c r="J58" s="719"/>
      <c r="K58" s="719"/>
      <c r="L58" s="719"/>
      <c r="M58" s="719"/>
      <c r="N58" s="719"/>
      <c r="O58" s="719"/>
      <c r="P58" s="719"/>
      <c r="Q58" s="719"/>
      <c r="R58" s="719"/>
      <c r="S58" s="719"/>
      <c r="T58" s="719"/>
      <c r="U58" s="719"/>
      <c r="V58" s="719"/>
      <c r="W58" s="720"/>
      <c r="Z58" s="724"/>
      <c r="AA58" s="725"/>
      <c r="AB58" s="725"/>
      <c r="AC58" s="725"/>
      <c r="AD58" s="725"/>
      <c r="AE58" s="725"/>
      <c r="AF58" s="725"/>
      <c r="AG58" s="725"/>
      <c r="AH58" s="725"/>
      <c r="AI58" s="725"/>
      <c r="AJ58" s="725"/>
      <c r="AK58" s="725"/>
      <c r="AL58" s="725"/>
      <c r="AM58" s="725"/>
      <c r="AN58" s="725"/>
      <c r="AO58" s="725"/>
      <c r="AP58" s="725"/>
      <c r="AQ58" s="725"/>
      <c r="AR58" s="725"/>
      <c r="AS58" s="725"/>
      <c r="AT58" s="726"/>
      <c r="AU58" s="727"/>
      <c r="AV58" s="728"/>
      <c r="AW58" s="728"/>
      <c r="AX58" s="728"/>
      <c r="AY58" s="728"/>
      <c r="AZ58" s="729"/>
    </row>
    <row r="59" spans="1:52" ht="6" customHeight="1">
      <c r="A59" s="721"/>
      <c r="B59" s="722"/>
      <c r="C59" s="722"/>
      <c r="D59" s="722"/>
      <c r="E59" s="722"/>
      <c r="F59" s="722"/>
      <c r="G59" s="722"/>
      <c r="H59" s="722"/>
      <c r="I59" s="722"/>
      <c r="J59" s="722"/>
      <c r="K59" s="722"/>
      <c r="L59" s="722"/>
      <c r="M59" s="722"/>
      <c r="N59" s="722"/>
      <c r="O59" s="722"/>
      <c r="P59" s="722"/>
      <c r="Q59" s="722"/>
      <c r="R59" s="722"/>
      <c r="S59" s="722"/>
      <c r="T59" s="722"/>
      <c r="U59" s="722"/>
      <c r="V59" s="722"/>
      <c r="W59" s="723"/>
      <c r="Z59" s="724"/>
      <c r="AA59" s="725"/>
      <c r="AB59" s="725"/>
      <c r="AC59" s="725"/>
      <c r="AD59" s="725"/>
      <c r="AE59" s="725"/>
      <c r="AF59" s="725"/>
      <c r="AG59" s="725"/>
      <c r="AH59" s="725"/>
      <c r="AI59" s="725"/>
      <c r="AJ59" s="725"/>
      <c r="AK59" s="725"/>
      <c r="AL59" s="725"/>
      <c r="AM59" s="725"/>
      <c r="AN59" s="725"/>
      <c r="AO59" s="725"/>
      <c r="AP59" s="725"/>
      <c r="AQ59" s="725"/>
      <c r="AR59" s="725"/>
      <c r="AS59" s="725"/>
      <c r="AT59" s="726"/>
      <c r="AU59" s="727"/>
      <c r="AV59" s="728"/>
      <c r="AW59" s="728"/>
      <c r="AX59" s="728"/>
      <c r="AY59" s="728"/>
      <c r="AZ59" s="729"/>
    </row>
    <row r="60" spans="1:52" ht="6" customHeight="1">
      <c r="A60" s="702" t="str">
        <f>'印刷シート'!N101</f>
        <v>戦いの意味を知る</v>
      </c>
      <c r="B60" s="703"/>
      <c r="C60" s="703"/>
      <c r="D60" s="703"/>
      <c r="E60" s="703"/>
      <c r="F60" s="703"/>
      <c r="G60" s="703"/>
      <c r="H60" s="703"/>
      <c r="I60" s="703"/>
      <c r="J60" s="703"/>
      <c r="K60" s="703"/>
      <c r="L60" s="703"/>
      <c r="M60" s="703"/>
      <c r="N60" s="703"/>
      <c r="O60" s="703"/>
      <c r="P60" s="703"/>
      <c r="Q60" s="703"/>
      <c r="R60" s="703"/>
      <c r="S60" s="703"/>
      <c r="T60" s="703"/>
      <c r="U60" s="703"/>
      <c r="V60" s="703"/>
      <c r="W60" s="704"/>
      <c r="Z60" s="699" t="str">
        <f>'印刷シート'!N111</f>
        <v>ヴェルター</v>
      </c>
      <c r="AA60" s="700"/>
      <c r="AB60" s="700"/>
      <c r="AC60" s="700"/>
      <c r="AD60" s="700"/>
      <c r="AE60" s="700"/>
      <c r="AF60" s="700"/>
      <c r="AG60" s="700"/>
      <c r="AH60" s="700"/>
      <c r="AI60" s="700"/>
      <c r="AJ60" s="700"/>
      <c r="AK60" s="700"/>
      <c r="AL60" s="700"/>
      <c r="AM60" s="700"/>
      <c r="AN60" s="700"/>
      <c r="AO60" s="700"/>
      <c r="AP60" s="700"/>
      <c r="AQ60" s="700"/>
      <c r="AR60" s="700"/>
      <c r="AS60" s="700"/>
      <c r="AT60" s="701"/>
      <c r="AU60" s="678" t="str">
        <f>'印刷シート'!AD111</f>
        <v>追跡者</v>
      </c>
      <c r="AV60" s="679"/>
      <c r="AW60" s="679"/>
      <c r="AX60" s="679"/>
      <c r="AY60" s="679"/>
      <c r="AZ60" s="680"/>
    </row>
    <row r="61" spans="1:52" ht="6" customHeight="1">
      <c r="A61" s="705"/>
      <c r="B61" s="706"/>
      <c r="C61" s="706"/>
      <c r="D61" s="706"/>
      <c r="E61" s="706"/>
      <c r="F61" s="706"/>
      <c r="G61" s="706"/>
      <c r="H61" s="706"/>
      <c r="I61" s="706"/>
      <c r="J61" s="706"/>
      <c r="K61" s="706"/>
      <c r="L61" s="706"/>
      <c r="M61" s="706"/>
      <c r="N61" s="706"/>
      <c r="O61" s="706"/>
      <c r="P61" s="706"/>
      <c r="Q61" s="706"/>
      <c r="R61" s="706"/>
      <c r="S61" s="706"/>
      <c r="T61" s="706"/>
      <c r="U61" s="706"/>
      <c r="V61" s="706"/>
      <c r="W61" s="707"/>
      <c r="Z61" s="699"/>
      <c r="AA61" s="700"/>
      <c r="AB61" s="700"/>
      <c r="AC61" s="700"/>
      <c r="AD61" s="700"/>
      <c r="AE61" s="700"/>
      <c r="AF61" s="700"/>
      <c r="AG61" s="700"/>
      <c r="AH61" s="700"/>
      <c r="AI61" s="700"/>
      <c r="AJ61" s="700"/>
      <c r="AK61" s="700"/>
      <c r="AL61" s="700"/>
      <c r="AM61" s="700"/>
      <c r="AN61" s="700"/>
      <c r="AO61" s="700"/>
      <c r="AP61" s="700"/>
      <c r="AQ61" s="700"/>
      <c r="AR61" s="700"/>
      <c r="AS61" s="700"/>
      <c r="AT61" s="701"/>
      <c r="AU61" s="678"/>
      <c r="AV61" s="679"/>
      <c r="AW61" s="679"/>
      <c r="AX61" s="679"/>
      <c r="AY61" s="679"/>
      <c r="AZ61" s="680"/>
    </row>
    <row r="62" spans="1:52" ht="6" customHeight="1">
      <c r="A62" s="708"/>
      <c r="B62" s="709"/>
      <c r="C62" s="709"/>
      <c r="D62" s="709"/>
      <c r="E62" s="709"/>
      <c r="F62" s="709"/>
      <c r="G62" s="709"/>
      <c r="H62" s="709"/>
      <c r="I62" s="709"/>
      <c r="J62" s="709"/>
      <c r="K62" s="709"/>
      <c r="L62" s="709"/>
      <c r="M62" s="709"/>
      <c r="N62" s="709"/>
      <c r="O62" s="709"/>
      <c r="P62" s="709"/>
      <c r="Q62" s="709"/>
      <c r="R62" s="709"/>
      <c r="S62" s="709"/>
      <c r="T62" s="709"/>
      <c r="U62" s="709"/>
      <c r="V62" s="709"/>
      <c r="W62" s="710"/>
      <c r="Z62" s="699"/>
      <c r="AA62" s="700"/>
      <c r="AB62" s="700"/>
      <c r="AC62" s="700"/>
      <c r="AD62" s="700"/>
      <c r="AE62" s="700"/>
      <c r="AF62" s="700"/>
      <c r="AG62" s="700"/>
      <c r="AH62" s="700"/>
      <c r="AI62" s="700"/>
      <c r="AJ62" s="700"/>
      <c r="AK62" s="700"/>
      <c r="AL62" s="700"/>
      <c r="AM62" s="700"/>
      <c r="AN62" s="700"/>
      <c r="AO62" s="700"/>
      <c r="AP62" s="700"/>
      <c r="AQ62" s="700"/>
      <c r="AR62" s="700"/>
      <c r="AS62" s="700"/>
      <c r="AT62" s="701"/>
      <c r="AU62" s="678"/>
      <c r="AV62" s="679"/>
      <c r="AW62" s="679"/>
      <c r="AX62" s="679"/>
      <c r="AY62" s="679"/>
      <c r="AZ62" s="680"/>
    </row>
    <row r="63" spans="1:52" ht="6" customHeight="1">
      <c r="A63" s="690"/>
      <c r="B63" s="691"/>
      <c r="C63" s="691"/>
      <c r="D63" s="691"/>
      <c r="E63" s="691"/>
      <c r="F63" s="691"/>
      <c r="G63" s="691"/>
      <c r="H63" s="691"/>
      <c r="I63" s="691"/>
      <c r="J63" s="691"/>
      <c r="K63" s="691"/>
      <c r="L63" s="691"/>
      <c r="M63" s="691"/>
      <c r="N63" s="691"/>
      <c r="O63" s="691"/>
      <c r="P63" s="691"/>
      <c r="Q63" s="691"/>
      <c r="R63" s="691"/>
      <c r="S63" s="691"/>
      <c r="T63" s="691"/>
      <c r="U63" s="691"/>
      <c r="V63" s="691"/>
      <c r="W63" s="692"/>
      <c r="Z63" s="699"/>
      <c r="AA63" s="700"/>
      <c r="AB63" s="700"/>
      <c r="AC63" s="700"/>
      <c r="AD63" s="700"/>
      <c r="AE63" s="700"/>
      <c r="AF63" s="700"/>
      <c r="AG63" s="700"/>
      <c r="AH63" s="700"/>
      <c r="AI63" s="700"/>
      <c r="AJ63" s="700"/>
      <c r="AK63" s="700"/>
      <c r="AL63" s="700"/>
      <c r="AM63" s="700"/>
      <c r="AN63" s="700"/>
      <c r="AO63" s="700"/>
      <c r="AP63" s="700"/>
      <c r="AQ63" s="700"/>
      <c r="AR63" s="700"/>
      <c r="AS63" s="700"/>
      <c r="AT63" s="701"/>
      <c r="AU63" s="678"/>
      <c r="AV63" s="679"/>
      <c r="AW63" s="679"/>
      <c r="AX63" s="679"/>
      <c r="AY63" s="679"/>
      <c r="AZ63" s="680"/>
    </row>
    <row r="64" spans="1:52" ht="6" customHeight="1">
      <c r="A64" s="693"/>
      <c r="B64" s="694"/>
      <c r="C64" s="694"/>
      <c r="D64" s="694"/>
      <c r="E64" s="694"/>
      <c r="F64" s="694"/>
      <c r="G64" s="694"/>
      <c r="H64" s="694"/>
      <c r="I64" s="694"/>
      <c r="J64" s="694"/>
      <c r="K64" s="694"/>
      <c r="L64" s="694"/>
      <c r="M64" s="694"/>
      <c r="N64" s="694"/>
      <c r="O64" s="694"/>
      <c r="P64" s="694"/>
      <c r="Q64" s="694"/>
      <c r="R64" s="694"/>
      <c r="S64" s="694"/>
      <c r="T64" s="694"/>
      <c r="U64" s="694"/>
      <c r="V64" s="694"/>
      <c r="W64" s="695"/>
      <c r="Z64" s="699"/>
      <c r="AA64" s="700"/>
      <c r="AB64" s="700"/>
      <c r="AC64" s="700"/>
      <c r="AD64" s="700"/>
      <c r="AE64" s="700"/>
      <c r="AF64" s="700"/>
      <c r="AG64" s="700"/>
      <c r="AH64" s="700"/>
      <c r="AI64" s="700"/>
      <c r="AJ64" s="700"/>
      <c r="AK64" s="700"/>
      <c r="AL64" s="700"/>
      <c r="AM64" s="700"/>
      <c r="AN64" s="700"/>
      <c r="AO64" s="700"/>
      <c r="AP64" s="700"/>
      <c r="AQ64" s="700"/>
      <c r="AR64" s="700"/>
      <c r="AS64" s="700"/>
      <c r="AT64" s="701"/>
      <c r="AU64" s="678"/>
      <c r="AV64" s="679"/>
      <c r="AW64" s="679"/>
      <c r="AX64" s="679"/>
      <c r="AY64" s="679"/>
      <c r="AZ64" s="680"/>
    </row>
    <row r="65" spans="1:52" ht="6" customHeight="1">
      <c r="A65" s="696"/>
      <c r="B65" s="697"/>
      <c r="C65" s="697"/>
      <c r="D65" s="697"/>
      <c r="E65" s="697"/>
      <c r="F65" s="697"/>
      <c r="G65" s="697"/>
      <c r="H65" s="697"/>
      <c r="I65" s="697"/>
      <c r="J65" s="697"/>
      <c r="K65" s="697"/>
      <c r="L65" s="697"/>
      <c r="M65" s="697"/>
      <c r="N65" s="697"/>
      <c r="O65" s="697"/>
      <c r="P65" s="697"/>
      <c r="Q65" s="697"/>
      <c r="R65" s="697"/>
      <c r="S65" s="697"/>
      <c r="T65" s="697"/>
      <c r="U65" s="697"/>
      <c r="V65" s="697"/>
      <c r="W65" s="698"/>
      <c r="Z65" s="699"/>
      <c r="AA65" s="700"/>
      <c r="AB65" s="700"/>
      <c r="AC65" s="700"/>
      <c r="AD65" s="700"/>
      <c r="AE65" s="700"/>
      <c r="AF65" s="700"/>
      <c r="AG65" s="700"/>
      <c r="AH65" s="700"/>
      <c r="AI65" s="700"/>
      <c r="AJ65" s="700"/>
      <c r="AK65" s="700"/>
      <c r="AL65" s="700"/>
      <c r="AM65" s="700"/>
      <c r="AN65" s="700"/>
      <c r="AO65" s="700"/>
      <c r="AP65" s="700"/>
      <c r="AQ65" s="700"/>
      <c r="AR65" s="700"/>
      <c r="AS65" s="700"/>
      <c r="AT65" s="701"/>
      <c r="AU65" s="678"/>
      <c r="AV65" s="679"/>
      <c r="AW65" s="679"/>
      <c r="AX65" s="679"/>
      <c r="AY65" s="679"/>
      <c r="AZ65" s="680"/>
    </row>
    <row r="66" spans="1:52" ht="6" customHeight="1">
      <c r="A66" s="690"/>
      <c r="B66" s="691"/>
      <c r="C66" s="691"/>
      <c r="D66" s="691"/>
      <c r="E66" s="691"/>
      <c r="F66" s="691"/>
      <c r="G66" s="691"/>
      <c r="H66" s="691"/>
      <c r="I66" s="691"/>
      <c r="J66" s="691"/>
      <c r="K66" s="691"/>
      <c r="L66" s="691"/>
      <c r="M66" s="691"/>
      <c r="N66" s="691"/>
      <c r="O66" s="691"/>
      <c r="P66" s="691"/>
      <c r="Q66" s="691"/>
      <c r="R66" s="691"/>
      <c r="S66" s="691"/>
      <c r="T66" s="691"/>
      <c r="U66" s="691"/>
      <c r="V66" s="691"/>
      <c r="W66" s="692"/>
      <c r="Z66" s="699"/>
      <c r="AA66" s="700"/>
      <c r="AB66" s="700"/>
      <c r="AC66" s="700"/>
      <c r="AD66" s="700"/>
      <c r="AE66" s="700"/>
      <c r="AF66" s="700"/>
      <c r="AG66" s="700"/>
      <c r="AH66" s="700"/>
      <c r="AI66" s="700"/>
      <c r="AJ66" s="700"/>
      <c r="AK66" s="700"/>
      <c r="AL66" s="700"/>
      <c r="AM66" s="700"/>
      <c r="AN66" s="700"/>
      <c r="AO66" s="700"/>
      <c r="AP66" s="700"/>
      <c r="AQ66" s="700"/>
      <c r="AR66" s="700"/>
      <c r="AS66" s="700"/>
      <c r="AT66" s="701"/>
      <c r="AU66" s="678"/>
      <c r="AV66" s="679"/>
      <c r="AW66" s="679"/>
      <c r="AX66" s="679"/>
      <c r="AY66" s="679"/>
      <c r="AZ66" s="680"/>
    </row>
    <row r="67" spans="1:52" ht="6" customHeight="1">
      <c r="A67" s="693"/>
      <c r="B67" s="694"/>
      <c r="C67" s="694"/>
      <c r="D67" s="694"/>
      <c r="E67" s="694"/>
      <c r="F67" s="694"/>
      <c r="G67" s="694"/>
      <c r="H67" s="694"/>
      <c r="I67" s="694"/>
      <c r="J67" s="694"/>
      <c r="K67" s="694"/>
      <c r="L67" s="694"/>
      <c r="M67" s="694"/>
      <c r="N67" s="694"/>
      <c r="O67" s="694"/>
      <c r="P67" s="694"/>
      <c r="Q67" s="694"/>
      <c r="R67" s="694"/>
      <c r="S67" s="694"/>
      <c r="T67" s="694"/>
      <c r="U67" s="694"/>
      <c r="V67" s="694"/>
      <c r="W67" s="695"/>
      <c r="Z67" s="699"/>
      <c r="AA67" s="700"/>
      <c r="AB67" s="700"/>
      <c r="AC67" s="700"/>
      <c r="AD67" s="700"/>
      <c r="AE67" s="700"/>
      <c r="AF67" s="700"/>
      <c r="AG67" s="700"/>
      <c r="AH67" s="700"/>
      <c r="AI67" s="700"/>
      <c r="AJ67" s="700"/>
      <c r="AK67" s="700"/>
      <c r="AL67" s="700"/>
      <c r="AM67" s="700"/>
      <c r="AN67" s="700"/>
      <c r="AO67" s="700"/>
      <c r="AP67" s="700"/>
      <c r="AQ67" s="700"/>
      <c r="AR67" s="700"/>
      <c r="AS67" s="700"/>
      <c r="AT67" s="701"/>
      <c r="AU67" s="678"/>
      <c r="AV67" s="679"/>
      <c r="AW67" s="679"/>
      <c r="AX67" s="679"/>
      <c r="AY67" s="679"/>
      <c r="AZ67" s="680"/>
    </row>
    <row r="68" spans="1:52" ht="6" customHeight="1">
      <c r="A68" s="696"/>
      <c r="B68" s="697"/>
      <c r="C68" s="697"/>
      <c r="D68" s="697"/>
      <c r="E68" s="697"/>
      <c r="F68" s="697"/>
      <c r="G68" s="697"/>
      <c r="H68" s="697"/>
      <c r="I68" s="697"/>
      <c r="J68" s="697"/>
      <c r="K68" s="697"/>
      <c r="L68" s="697"/>
      <c r="M68" s="697"/>
      <c r="N68" s="697"/>
      <c r="O68" s="697"/>
      <c r="P68" s="697"/>
      <c r="Q68" s="697"/>
      <c r="R68" s="697"/>
      <c r="S68" s="697"/>
      <c r="T68" s="697"/>
      <c r="U68" s="697"/>
      <c r="V68" s="697"/>
      <c r="W68" s="698"/>
      <c r="Z68" s="699"/>
      <c r="AA68" s="700"/>
      <c r="AB68" s="700"/>
      <c r="AC68" s="700"/>
      <c r="AD68" s="700"/>
      <c r="AE68" s="700"/>
      <c r="AF68" s="700"/>
      <c r="AG68" s="700"/>
      <c r="AH68" s="700"/>
      <c r="AI68" s="700"/>
      <c r="AJ68" s="700"/>
      <c r="AK68" s="700"/>
      <c r="AL68" s="700"/>
      <c r="AM68" s="700"/>
      <c r="AN68" s="700"/>
      <c r="AO68" s="700"/>
      <c r="AP68" s="700"/>
      <c r="AQ68" s="700"/>
      <c r="AR68" s="700"/>
      <c r="AS68" s="700"/>
      <c r="AT68" s="701"/>
      <c r="AU68" s="678"/>
      <c r="AV68" s="679"/>
      <c r="AW68" s="679"/>
      <c r="AX68" s="679"/>
      <c r="AY68" s="679"/>
      <c r="AZ68" s="680"/>
    </row>
    <row r="69" ht="6" customHeight="1"/>
    <row r="70" ht="6" customHeight="1"/>
    <row r="71" ht="6" customHeight="1"/>
    <row r="72" spans="1:53" ht="6" customHeight="1">
      <c r="A72" s="681" t="s">
        <v>171</v>
      </c>
      <c r="B72" s="682"/>
      <c r="C72" s="682"/>
      <c r="D72" s="682"/>
      <c r="E72" s="682"/>
      <c r="F72" s="682"/>
      <c r="G72" s="682"/>
      <c r="H72" s="682"/>
      <c r="I72" s="682"/>
      <c r="J72" s="682"/>
      <c r="K72" s="682"/>
      <c r="L72" s="682"/>
      <c r="M72" s="682"/>
      <c r="N72" s="682"/>
      <c r="O72" s="682"/>
      <c r="P72" s="682"/>
      <c r="Q72" s="682"/>
      <c r="R72" s="682"/>
      <c r="S72" s="682"/>
      <c r="T72" s="682"/>
      <c r="U72" s="682"/>
      <c r="V72" s="682"/>
      <c r="W72" s="682"/>
      <c r="X72" s="682"/>
      <c r="Y72" s="682"/>
      <c r="Z72" s="682"/>
      <c r="AA72" s="682"/>
      <c r="AB72" s="682"/>
      <c r="AC72" s="682"/>
      <c r="AD72" s="682"/>
      <c r="AE72" s="682"/>
      <c r="AF72" s="682"/>
      <c r="AG72" s="682"/>
      <c r="AH72" s="682"/>
      <c r="AI72" s="682"/>
      <c r="AJ72" s="683"/>
      <c r="AM72" s="660" t="s">
        <v>172</v>
      </c>
      <c r="AN72" s="661"/>
      <c r="AO72" s="661"/>
      <c r="AP72" s="661"/>
      <c r="AQ72" s="661"/>
      <c r="AR72" s="661"/>
      <c r="AS72" s="661"/>
      <c r="AT72" s="661"/>
      <c r="AU72" s="661"/>
      <c r="AV72" s="661"/>
      <c r="AW72" s="661"/>
      <c r="AX72" s="661"/>
      <c r="AY72" s="661"/>
      <c r="AZ72" s="661"/>
      <c r="BA72" s="662"/>
    </row>
    <row r="73" spans="1:53" ht="6" customHeight="1">
      <c r="A73" s="684"/>
      <c r="B73" s="685"/>
      <c r="C73" s="685"/>
      <c r="D73" s="685"/>
      <c r="E73" s="685"/>
      <c r="F73" s="685"/>
      <c r="G73" s="685"/>
      <c r="H73" s="685"/>
      <c r="I73" s="685"/>
      <c r="J73" s="685"/>
      <c r="K73" s="685"/>
      <c r="L73" s="685"/>
      <c r="M73" s="685"/>
      <c r="N73" s="685"/>
      <c r="O73" s="685"/>
      <c r="P73" s="685"/>
      <c r="Q73" s="685"/>
      <c r="R73" s="685"/>
      <c r="S73" s="685"/>
      <c r="T73" s="685"/>
      <c r="U73" s="685"/>
      <c r="V73" s="685"/>
      <c r="W73" s="685"/>
      <c r="X73" s="685"/>
      <c r="Y73" s="685"/>
      <c r="Z73" s="685"/>
      <c r="AA73" s="685"/>
      <c r="AB73" s="685"/>
      <c r="AC73" s="685"/>
      <c r="AD73" s="685"/>
      <c r="AE73" s="685"/>
      <c r="AF73" s="685"/>
      <c r="AG73" s="685"/>
      <c r="AH73" s="685"/>
      <c r="AI73" s="685"/>
      <c r="AJ73" s="686"/>
      <c r="AM73" s="663"/>
      <c r="AN73" s="664"/>
      <c r="AO73" s="664"/>
      <c r="AP73" s="664"/>
      <c r="AQ73" s="664"/>
      <c r="AR73" s="664"/>
      <c r="AS73" s="664"/>
      <c r="AT73" s="664"/>
      <c r="AU73" s="664"/>
      <c r="AV73" s="664"/>
      <c r="AW73" s="664"/>
      <c r="AX73" s="664"/>
      <c r="AY73" s="664"/>
      <c r="AZ73" s="664"/>
      <c r="BA73" s="665"/>
    </row>
    <row r="74" spans="1:53" ht="6" customHeight="1">
      <c r="A74" s="687"/>
      <c r="B74" s="688"/>
      <c r="C74" s="688"/>
      <c r="D74" s="688"/>
      <c r="E74" s="688"/>
      <c r="F74" s="688"/>
      <c r="G74" s="688"/>
      <c r="H74" s="688"/>
      <c r="I74" s="688"/>
      <c r="J74" s="688"/>
      <c r="K74" s="688"/>
      <c r="L74" s="688"/>
      <c r="M74" s="688"/>
      <c r="N74" s="688"/>
      <c r="O74" s="688"/>
      <c r="P74" s="688"/>
      <c r="Q74" s="688"/>
      <c r="R74" s="688"/>
      <c r="S74" s="688"/>
      <c r="T74" s="688"/>
      <c r="U74" s="688"/>
      <c r="V74" s="688"/>
      <c r="W74" s="688"/>
      <c r="X74" s="688"/>
      <c r="Y74" s="688"/>
      <c r="Z74" s="688"/>
      <c r="AA74" s="688"/>
      <c r="AB74" s="688"/>
      <c r="AC74" s="688"/>
      <c r="AD74" s="688"/>
      <c r="AE74" s="688"/>
      <c r="AF74" s="688"/>
      <c r="AG74" s="688"/>
      <c r="AH74" s="688"/>
      <c r="AI74" s="688"/>
      <c r="AJ74" s="689"/>
      <c r="AM74" s="620"/>
      <c r="AN74" s="621"/>
      <c r="AO74" s="621"/>
      <c r="AP74" s="621"/>
      <c r="AQ74" s="621"/>
      <c r="AR74" s="621"/>
      <c r="AS74" s="621"/>
      <c r="AT74" s="621"/>
      <c r="AU74" s="621"/>
      <c r="AV74" s="621"/>
      <c r="AW74" s="621"/>
      <c r="AX74" s="621"/>
      <c r="AY74" s="621"/>
      <c r="AZ74" s="621"/>
      <c r="BA74" s="622"/>
    </row>
    <row r="75" spans="1:53" ht="6" customHeight="1">
      <c r="A75" s="647" t="s">
        <v>173</v>
      </c>
      <c r="B75" s="647"/>
      <c r="C75" s="647"/>
      <c r="D75" s="647"/>
      <c r="E75" s="647"/>
      <c r="F75" s="647"/>
      <c r="G75" s="647"/>
      <c r="H75" s="647"/>
      <c r="I75" s="647"/>
      <c r="J75" s="647"/>
      <c r="K75" s="647"/>
      <c r="L75" s="647"/>
      <c r="M75" s="647"/>
      <c r="N75" s="647"/>
      <c r="O75" s="647"/>
      <c r="P75" s="647"/>
      <c r="Q75" s="647"/>
      <c r="R75" s="647"/>
      <c r="S75" s="647"/>
      <c r="T75" s="647"/>
      <c r="U75" s="647"/>
      <c r="V75" s="647"/>
      <c r="W75" s="647"/>
      <c r="X75" s="647"/>
      <c r="Y75" s="647"/>
      <c r="Z75" s="647"/>
      <c r="AA75" s="647"/>
      <c r="AB75" s="647"/>
      <c r="AC75" s="647"/>
      <c r="AD75" s="647"/>
      <c r="AE75" s="647"/>
      <c r="AF75" s="648"/>
      <c r="AG75" s="648"/>
      <c r="AH75" s="648"/>
      <c r="AI75" s="649" t="s">
        <v>170</v>
      </c>
      <c r="AJ75" s="649"/>
      <c r="AM75" s="678"/>
      <c r="AN75" s="679"/>
      <c r="AO75" s="679"/>
      <c r="AP75" s="679"/>
      <c r="AQ75" s="679"/>
      <c r="AR75" s="679"/>
      <c r="AS75" s="679"/>
      <c r="AT75" s="679"/>
      <c r="AU75" s="679"/>
      <c r="AV75" s="679"/>
      <c r="AW75" s="679"/>
      <c r="AX75" s="679"/>
      <c r="AY75" s="679"/>
      <c r="AZ75" s="679"/>
      <c r="BA75" s="680"/>
    </row>
    <row r="76" spans="1:53" ht="6" customHeight="1">
      <c r="A76" s="647"/>
      <c r="B76" s="647"/>
      <c r="C76" s="647"/>
      <c r="D76" s="647"/>
      <c r="E76" s="647"/>
      <c r="F76" s="647"/>
      <c r="G76" s="647"/>
      <c r="H76" s="647"/>
      <c r="I76" s="647"/>
      <c r="J76" s="647"/>
      <c r="K76" s="647"/>
      <c r="L76" s="647"/>
      <c r="M76" s="647"/>
      <c r="N76" s="647"/>
      <c r="O76" s="647"/>
      <c r="P76" s="647"/>
      <c r="Q76" s="647"/>
      <c r="R76" s="647"/>
      <c r="S76" s="647"/>
      <c r="T76" s="647"/>
      <c r="U76" s="647"/>
      <c r="V76" s="647"/>
      <c r="W76" s="647"/>
      <c r="X76" s="647"/>
      <c r="Y76" s="647"/>
      <c r="Z76" s="647"/>
      <c r="AA76" s="647"/>
      <c r="AB76" s="647"/>
      <c r="AC76" s="647"/>
      <c r="AD76" s="647"/>
      <c r="AE76" s="647"/>
      <c r="AF76" s="648"/>
      <c r="AG76" s="648"/>
      <c r="AH76" s="648"/>
      <c r="AI76" s="649"/>
      <c r="AJ76" s="649"/>
      <c r="AM76" s="678"/>
      <c r="AN76" s="679"/>
      <c r="AO76" s="679"/>
      <c r="AP76" s="679"/>
      <c r="AQ76" s="679"/>
      <c r="AR76" s="679"/>
      <c r="AS76" s="679"/>
      <c r="AT76" s="679"/>
      <c r="AU76" s="679"/>
      <c r="AV76" s="679"/>
      <c r="AW76" s="679"/>
      <c r="AX76" s="679"/>
      <c r="AY76" s="679"/>
      <c r="AZ76" s="679"/>
      <c r="BA76" s="680"/>
    </row>
    <row r="77" spans="1:53" ht="6" customHeight="1">
      <c r="A77" s="647"/>
      <c r="B77" s="647"/>
      <c r="C77" s="647"/>
      <c r="D77" s="647"/>
      <c r="E77" s="647"/>
      <c r="F77" s="647"/>
      <c r="G77" s="647"/>
      <c r="H77" s="647"/>
      <c r="I77" s="647"/>
      <c r="J77" s="647"/>
      <c r="K77" s="647"/>
      <c r="L77" s="647"/>
      <c r="M77" s="647"/>
      <c r="N77" s="647"/>
      <c r="O77" s="647"/>
      <c r="P77" s="647"/>
      <c r="Q77" s="647"/>
      <c r="R77" s="647"/>
      <c r="S77" s="647"/>
      <c r="T77" s="647"/>
      <c r="U77" s="647"/>
      <c r="V77" s="647"/>
      <c r="W77" s="647"/>
      <c r="X77" s="647"/>
      <c r="Y77" s="647"/>
      <c r="Z77" s="647"/>
      <c r="AA77" s="647"/>
      <c r="AB77" s="647"/>
      <c r="AC77" s="647"/>
      <c r="AD77" s="647"/>
      <c r="AE77" s="647"/>
      <c r="AF77" s="648"/>
      <c r="AG77" s="648"/>
      <c r="AH77" s="648"/>
      <c r="AI77" s="649"/>
      <c r="AJ77" s="649"/>
      <c r="AM77" s="678"/>
      <c r="AN77" s="679"/>
      <c r="AO77" s="679"/>
      <c r="AP77" s="679"/>
      <c r="AQ77" s="679"/>
      <c r="AR77" s="679"/>
      <c r="AS77" s="679"/>
      <c r="AT77" s="679"/>
      <c r="AU77" s="679"/>
      <c r="AV77" s="679"/>
      <c r="AW77" s="679"/>
      <c r="AX77" s="679"/>
      <c r="AY77" s="679"/>
      <c r="AZ77" s="679"/>
      <c r="BA77" s="680"/>
    </row>
    <row r="78" spans="1:53" ht="6" customHeight="1">
      <c r="A78" s="647" t="s">
        <v>448</v>
      </c>
      <c r="B78" s="647"/>
      <c r="C78" s="647"/>
      <c r="D78" s="647"/>
      <c r="E78" s="647"/>
      <c r="F78" s="647"/>
      <c r="G78" s="647"/>
      <c r="H78" s="647"/>
      <c r="I78" s="647"/>
      <c r="J78" s="647"/>
      <c r="K78" s="647"/>
      <c r="L78" s="647"/>
      <c r="M78" s="647"/>
      <c r="N78" s="647"/>
      <c r="O78" s="647"/>
      <c r="P78" s="647"/>
      <c r="Q78" s="647"/>
      <c r="R78" s="647"/>
      <c r="S78" s="647"/>
      <c r="T78" s="647"/>
      <c r="U78" s="647"/>
      <c r="V78" s="647"/>
      <c r="W78" s="647"/>
      <c r="X78" s="647"/>
      <c r="Y78" s="647"/>
      <c r="Z78" s="647"/>
      <c r="AA78" s="647"/>
      <c r="AB78" s="647"/>
      <c r="AC78" s="647"/>
      <c r="AD78" s="647"/>
      <c r="AE78" s="647"/>
      <c r="AF78" s="648"/>
      <c r="AG78" s="648"/>
      <c r="AH78" s="648"/>
      <c r="AI78" s="649" t="s">
        <v>170</v>
      </c>
      <c r="AJ78" s="649"/>
      <c r="AM78" s="678"/>
      <c r="AN78" s="679"/>
      <c r="AO78" s="679"/>
      <c r="AP78" s="679"/>
      <c r="AQ78" s="679"/>
      <c r="AR78" s="679"/>
      <c r="AS78" s="679"/>
      <c r="AT78" s="679"/>
      <c r="AU78" s="679"/>
      <c r="AV78" s="679"/>
      <c r="AW78" s="679"/>
      <c r="AX78" s="679"/>
      <c r="AY78" s="679"/>
      <c r="AZ78" s="679"/>
      <c r="BA78" s="680"/>
    </row>
    <row r="79" spans="1:53" ht="6" customHeight="1">
      <c r="A79" s="647"/>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8"/>
      <c r="AG79" s="648"/>
      <c r="AH79" s="648"/>
      <c r="AI79" s="649"/>
      <c r="AJ79" s="649"/>
      <c r="AM79" s="678"/>
      <c r="AN79" s="679"/>
      <c r="AO79" s="679"/>
      <c r="AP79" s="679"/>
      <c r="AQ79" s="679"/>
      <c r="AR79" s="679"/>
      <c r="AS79" s="679"/>
      <c r="AT79" s="679"/>
      <c r="AU79" s="679"/>
      <c r="AV79" s="679"/>
      <c r="AW79" s="679"/>
      <c r="AX79" s="679"/>
      <c r="AY79" s="679"/>
      <c r="AZ79" s="679"/>
      <c r="BA79" s="680"/>
    </row>
    <row r="80" spans="1:53" ht="6" customHeight="1">
      <c r="A80" s="647"/>
      <c r="B80" s="647"/>
      <c r="C80" s="647"/>
      <c r="D80" s="647"/>
      <c r="E80" s="647"/>
      <c r="F80" s="647"/>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8"/>
      <c r="AG80" s="648"/>
      <c r="AH80" s="648"/>
      <c r="AI80" s="649"/>
      <c r="AJ80" s="649"/>
      <c r="AM80" s="678"/>
      <c r="AN80" s="679"/>
      <c r="AO80" s="679"/>
      <c r="AP80" s="679"/>
      <c r="AQ80" s="679"/>
      <c r="AR80" s="679"/>
      <c r="AS80" s="679"/>
      <c r="AT80" s="679"/>
      <c r="AU80" s="679"/>
      <c r="AV80" s="679"/>
      <c r="AW80" s="679"/>
      <c r="AX80" s="679"/>
      <c r="AY80" s="679"/>
      <c r="AZ80" s="679"/>
      <c r="BA80" s="680"/>
    </row>
    <row r="81" spans="1:53" ht="6" customHeight="1">
      <c r="A81" s="647" t="s">
        <v>174</v>
      </c>
      <c r="B81" s="647"/>
      <c r="C81" s="647"/>
      <c r="D81" s="647"/>
      <c r="E81" s="647"/>
      <c r="F81" s="647"/>
      <c r="G81" s="647"/>
      <c r="H81" s="647"/>
      <c r="I81" s="647"/>
      <c r="J81" s="647"/>
      <c r="K81" s="647"/>
      <c r="L81" s="647"/>
      <c r="M81" s="647"/>
      <c r="N81" s="647"/>
      <c r="O81" s="647"/>
      <c r="P81" s="647"/>
      <c r="Q81" s="647"/>
      <c r="R81" s="647"/>
      <c r="S81" s="647"/>
      <c r="T81" s="647"/>
      <c r="U81" s="647"/>
      <c r="V81" s="647"/>
      <c r="W81" s="647"/>
      <c r="X81" s="647"/>
      <c r="Y81" s="647"/>
      <c r="Z81" s="647"/>
      <c r="AA81" s="647"/>
      <c r="AB81" s="647"/>
      <c r="AC81" s="647"/>
      <c r="AD81" s="647"/>
      <c r="AE81" s="647"/>
      <c r="AF81" s="648"/>
      <c r="AG81" s="648"/>
      <c r="AH81" s="648"/>
      <c r="AI81" s="649" t="s">
        <v>170</v>
      </c>
      <c r="AJ81" s="649"/>
      <c r="AM81" s="113"/>
      <c r="AN81" s="113"/>
      <c r="AO81" s="113"/>
      <c r="AP81" s="113"/>
      <c r="AQ81" s="113"/>
      <c r="AR81" s="113"/>
      <c r="AS81" s="113"/>
      <c r="AT81" s="113"/>
      <c r="AU81" s="113"/>
      <c r="AV81" s="113"/>
      <c r="AW81" s="113"/>
      <c r="AX81" s="113"/>
      <c r="AY81" s="113"/>
      <c r="AZ81" s="113"/>
      <c r="BA81" s="113"/>
    </row>
    <row r="82" spans="1:53" ht="6" customHeight="1">
      <c r="A82" s="647"/>
      <c r="B82" s="647"/>
      <c r="C82" s="647"/>
      <c r="D82" s="647"/>
      <c r="E82" s="647"/>
      <c r="F82" s="647"/>
      <c r="G82" s="647"/>
      <c r="H82" s="647"/>
      <c r="I82" s="647"/>
      <c r="J82" s="647"/>
      <c r="K82" s="647"/>
      <c r="L82" s="647"/>
      <c r="M82" s="647"/>
      <c r="N82" s="647"/>
      <c r="O82" s="647"/>
      <c r="P82" s="647"/>
      <c r="Q82" s="647"/>
      <c r="R82" s="647"/>
      <c r="S82" s="647"/>
      <c r="T82" s="647"/>
      <c r="U82" s="647"/>
      <c r="V82" s="647"/>
      <c r="W82" s="647"/>
      <c r="X82" s="647"/>
      <c r="Y82" s="647"/>
      <c r="Z82" s="647"/>
      <c r="AA82" s="647"/>
      <c r="AB82" s="647"/>
      <c r="AC82" s="647"/>
      <c r="AD82" s="647"/>
      <c r="AE82" s="647"/>
      <c r="AF82" s="648"/>
      <c r="AG82" s="648"/>
      <c r="AH82" s="648"/>
      <c r="AI82" s="649"/>
      <c r="AJ82" s="649"/>
      <c r="AM82" s="669" t="s">
        <v>449</v>
      </c>
      <c r="AN82" s="670"/>
      <c r="AO82" s="670"/>
      <c r="AP82" s="670"/>
      <c r="AQ82" s="670"/>
      <c r="AR82" s="670"/>
      <c r="AS82" s="670"/>
      <c r="AT82" s="670"/>
      <c r="AU82" s="670"/>
      <c r="AV82" s="670"/>
      <c r="AW82" s="670"/>
      <c r="AX82" s="670"/>
      <c r="AY82" s="670"/>
      <c r="AZ82" s="670"/>
      <c r="BA82" s="671"/>
    </row>
    <row r="83" spans="1:53" ht="6" customHeight="1">
      <c r="A83" s="647"/>
      <c r="B83" s="647"/>
      <c r="C83" s="647"/>
      <c r="D83" s="647"/>
      <c r="E83" s="647"/>
      <c r="F83" s="647"/>
      <c r="G83" s="647"/>
      <c r="H83" s="647"/>
      <c r="I83" s="647"/>
      <c r="J83" s="647"/>
      <c r="K83" s="647"/>
      <c r="L83" s="647"/>
      <c r="M83" s="647"/>
      <c r="N83" s="647"/>
      <c r="O83" s="647"/>
      <c r="P83" s="647"/>
      <c r="Q83" s="647"/>
      <c r="R83" s="647"/>
      <c r="S83" s="647"/>
      <c r="T83" s="647"/>
      <c r="U83" s="647"/>
      <c r="V83" s="647"/>
      <c r="W83" s="647"/>
      <c r="X83" s="647"/>
      <c r="Y83" s="647"/>
      <c r="Z83" s="647"/>
      <c r="AA83" s="647"/>
      <c r="AB83" s="647"/>
      <c r="AC83" s="647"/>
      <c r="AD83" s="647"/>
      <c r="AE83" s="647"/>
      <c r="AF83" s="648"/>
      <c r="AG83" s="648"/>
      <c r="AH83" s="648"/>
      <c r="AI83" s="649"/>
      <c r="AJ83" s="649"/>
      <c r="AM83" s="672"/>
      <c r="AN83" s="673"/>
      <c r="AO83" s="673"/>
      <c r="AP83" s="673"/>
      <c r="AQ83" s="673"/>
      <c r="AR83" s="673"/>
      <c r="AS83" s="673"/>
      <c r="AT83" s="673"/>
      <c r="AU83" s="673"/>
      <c r="AV83" s="673"/>
      <c r="AW83" s="673"/>
      <c r="AX83" s="673"/>
      <c r="AY83" s="673"/>
      <c r="AZ83" s="673"/>
      <c r="BA83" s="674"/>
    </row>
    <row r="84" spans="1:53" ht="6" customHeight="1">
      <c r="A84" s="647" t="s">
        <v>175</v>
      </c>
      <c r="B84" s="647"/>
      <c r="C84" s="647"/>
      <c r="D84" s="647"/>
      <c r="E84" s="647"/>
      <c r="F84" s="647"/>
      <c r="G84" s="647"/>
      <c r="H84" s="647"/>
      <c r="I84" s="647"/>
      <c r="J84" s="647"/>
      <c r="K84" s="647"/>
      <c r="L84" s="647"/>
      <c r="M84" s="647"/>
      <c r="N84" s="647"/>
      <c r="O84" s="647"/>
      <c r="P84" s="647"/>
      <c r="Q84" s="647"/>
      <c r="R84" s="647"/>
      <c r="S84" s="647"/>
      <c r="T84" s="647"/>
      <c r="U84" s="647"/>
      <c r="V84" s="647"/>
      <c r="W84" s="647"/>
      <c r="X84" s="647"/>
      <c r="Y84" s="647"/>
      <c r="Z84" s="647"/>
      <c r="AA84" s="647"/>
      <c r="AB84" s="647"/>
      <c r="AC84" s="647"/>
      <c r="AD84" s="647"/>
      <c r="AE84" s="647"/>
      <c r="AF84" s="648"/>
      <c r="AG84" s="648"/>
      <c r="AH84" s="648"/>
      <c r="AI84" s="649" t="s">
        <v>170</v>
      </c>
      <c r="AJ84" s="649"/>
      <c r="AM84" s="675"/>
      <c r="AN84" s="676"/>
      <c r="AO84" s="676"/>
      <c r="AP84" s="676"/>
      <c r="AQ84" s="676"/>
      <c r="AR84" s="676"/>
      <c r="AS84" s="676"/>
      <c r="AT84" s="676"/>
      <c r="AU84" s="676"/>
      <c r="AV84" s="676"/>
      <c r="AW84" s="676"/>
      <c r="AX84" s="676"/>
      <c r="AY84" s="676"/>
      <c r="AZ84" s="676"/>
      <c r="BA84" s="677"/>
    </row>
    <row r="85" spans="1:53" ht="6" customHeight="1">
      <c r="A85" s="647"/>
      <c r="B85" s="647"/>
      <c r="C85" s="647"/>
      <c r="D85" s="647"/>
      <c r="E85" s="647"/>
      <c r="F85" s="647"/>
      <c r="G85" s="647"/>
      <c r="H85" s="647"/>
      <c r="I85" s="647"/>
      <c r="J85" s="647"/>
      <c r="K85" s="647"/>
      <c r="L85" s="647"/>
      <c r="M85" s="647"/>
      <c r="N85" s="647"/>
      <c r="O85" s="647"/>
      <c r="P85" s="647"/>
      <c r="Q85" s="647"/>
      <c r="R85" s="647"/>
      <c r="S85" s="647"/>
      <c r="T85" s="647"/>
      <c r="U85" s="647"/>
      <c r="V85" s="647"/>
      <c r="W85" s="647"/>
      <c r="X85" s="647"/>
      <c r="Y85" s="647"/>
      <c r="Z85" s="647"/>
      <c r="AA85" s="647"/>
      <c r="AB85" s="647"/>
      <c r="AC85" s="647"/>
      <c r="AD85" s="647"/>
      <c r="AE85" s="647"/>
      <c r="AF85" s="648"/>
      <c r="AG85" s="648"/>
      <c r="AH85" s="648"/>
      <c r="AI85" s="649"/>
      <c r="AJ85" s="649"/>
      <c r="AM85" s="614" t="s">
        <v>450</v>
      </c>
      <c r="AN85" s="615"/>
      <c r="AO85" s="615"/>
      <c r="AP85" s="615"/>
      <c r="AQ85" s="615"/>
      <c r="AR85" s="615"/>
      <c r="AS85" s="652">
        <v>3</v>
      </c>
      <c r="AT85" s="652"/>
      <c r="AU85" s="652"/>
      <c r="AV85" s="652"/>
      <c r="AW85" s="652"/>
      <c r="AX85" s="652"/>
      <c r="AY85" s="652"/>
      <c r="AZ85" s="652"/>
      <c r="BA85" s="653"/>
    </row>
    <row r="86" spans="1:53" ht="6" customHeight="1">
      <c r="A86" s="647"/>
      <c r="B86" s="647"/>
      <c r="C86" s="647"/>
      <c r="D86" s="647"/>
      <c r="E86" s="647"/>
      <c r="F86" s="647"/>
      <c r="G86" s="647"/>
      <c r="H86" s="647"/>
      <c r="I86" s="647"/>
      <c r="J86" s="647"/>
      <c r="K86" s="647"/>
      <c r="L86" s="647"/>
      <c r="M86" s="647"/>
      <c r="N86" s="647"/>
      <c r="O86" s="647"/>
      <c r="P86" s="647"/>
      <c r="Q86" s="647"/>
      <c r="R86" s="647"/>
      <c r="S86" s="647"/>
      <c r="T86" s="647"/>
      <c r="U86" s="647"/>
      <c r="V86" s="647"/>
      <c r="W86" s="647"/>
      <c r="X86" s="647"/>
      <c r="Y86" s="647"/>
      <c r="Z86" s="647"/>
      <c r="AA86" s="647"/>
      <c r="AB86" s="647"/>
      <c r="AC86" s="647"/>
      <c r="AD86" s="647"/>
      <c r="AE86" s="647"/>
      <c r="AF86" s="648"/>
      <c r="AG86" s="648"/>
      <c r="AH86" s="648"/>
      <c r="AI86" s="649"/>
      <c r="AJ86" s="649"/>
      <c r="AM86" s="617"/>
      <c r="AN86" s="618"/>
      <c r="AO86" s="618"/>
      <c r="AP86" s="618"/>
      <c r="AQ86" s="618"/>
      <c r="AR86" s="618"/>
      <c r="AS86" s="655"/>
      <c r="AT86" s="655"/>
      <c r="AU86" s="655"/>
      <c r="AV86" s="655"/>
      <c r="AW86" s="655"/>
      <c r="AX86" s="655"/>
      <c r="AY86" s="655"/>
      <c r="AZ86" s="655"/>
      <c r="BA86" s="656"/>
    </row>
    <row r="87" spans="1:53" ht="6" customHeight="1">
      <c r="A87" s="660" t="s">
        <v>176</v>
      </c>
      <c r="B87" s="661"/>
      <c r="C87" s="661"/>
      <c r="D87" s="661"/>
      <c r="E87" s="661"/>
      <c r="F87" s="661"/>
      <c r="G87" s="661"/>
      <c r="H87" s="661"/>
      <c r="I87" s="661"/>
      <c r="J87" s="661"/>
      <c r="K87" s="661"/>
      <c r="L87" s="661"/>
      <c r="M87" s="661"/>
      <c r="N87" s="661"/>
      <c r="O87" s="661"/>
      <c r="P87" s="661"/>
      <c r="Q87" s="661"/>
      <c r="R87" s="661"/>
      <c r="S87" s="661"/>
      <c r="T87" s="661"/>
      <c r="U87" s="661"/>
      <c r="V87" s="661"/>
      <c r="W87" s="661"/>
      <c r="X87" s="661"/>
      <c r="Y87" s="661"/>
      <c r="Z87" s="661"/>
      <c r="AA87" s="661"/>
      <c r="AB87" s="661"/>
      <c r="AC87" s="661"/>
      <c r="AD87" s="661"/>
      <c r="AE87" s="662"/>
      <c r="AF87" s="651"/>
      <c r="AG87" s="652"/>
      <c r="AH87" s="653"/>
      <c r="AI87" s="649" t="s">
        <v>170</v>
      </c>
      <c r="AJ87" s="649"/>
      <c r="AM87" s="620"/>
      <c r="AN87" s="621"/>
      <c r="AO87" s="621"/>
      <c r="AP87" s="621"/>
      <c r="AQ87" s="621"/>
      <c r="AR87" s="621"/>
      <c r="AS87" s="658"/>
      <c r="AT87" s="658"/>
      <c r="AU87" s="658"/>
      <c r="AV87" s="658"/>
      <c r="AW87" s="658"/>
      <c r="AX87" s="658"/>
      <c r="AY87" s="658"/>
      <c r="AZ87" s="658"/>
      <c r="BA87" s="659"/>
    </row>
    <row r="88" spans="1:53" ht="6" customHeight="1">
      <c r="A88" s="663"/>
      <c r="B88" s="664"/>
      <c r="C88" s="664"/>
      <c r="D88" s="664"/>
      <c r="E88" s="664"/>
      <c r="F88" s="664"/>
      <c r="G88" s="664"/>
      <c r="H88" s="664"/>
      <c r="I88" s="664"/>
      <c r="J88" s="664"/>
      <c r="K88" s="664"/>
      <c r="L88" s="664"/>
      <c r="M88" s="664"/>
      <c r="N88" s="664"/>
      <c r="O88" s="664"/>
      <c r="P88" s="664"/>
      <c r="Q88" s="664"/>
      <c r="R88" s="664"/>
      <c r="S88" s="664"/>
      <c r="T88" s="664"/>
      <c r="U88" s="664"/>
      <c r="V88" s="664"/>
      <c r="W88" s="664"/>
      <c r="X88" s="664"/>
      <c r="Y88" s="664"/>
      <c r="Z88" s="664"/>
      <c r="AA88" s="664"/>
      <c r="AB88" s="664"/>
      <c r="AC88" s="664"/>
      <c r="AD88" s="664"/>
      <c r="AE88" s="665"/>
      <c r="AF88" s="654"/>
      <c r="AG88" s="655"/>
      <c r="AH88" s="656"/>
      <c r="AI88" s="649"/>
      <c r="AJ88" s="649"/>
      <c r="AM88" s="614" t="s">
        <v>451</v>
      </c>
      <c r="AN88" s="615"/>
      <c r="AO88" s="615"/>
      <c r="AP88" s="615"/>
      <c r="AQ88" s="615"/>
      <c r="AR88" s="615"/>
      <c r="AS88" s="652" t="s">
        <v>866</v>
      </c>
      <c r="AT88" s="652"/>
      <c r="AU88" s="652"/>
      <c r="AV88" s="652"/>
      <c r="AW88" s="652"/>
      <c r="AX88" s="652"/>
      <c r="AY88" s="652"/>
      <c r="AZ88" s="652"/>
      <c r="BA88" s="653"/>
    </row>
    <row r="89" spans="1:53" ht="6" customHeight="1">
      <c r="A89" s="666"/>
      <c r="B89" s="667"/>
      <c r="C89" s="667"/>
      <c r="D89" s="667"/>
      <c r="E89" s="667"/>
      <c r="F89" s="667"/>
      <c r="G89" s="667"/>
      <c r="H89" s="667"/>
      <c r="I89" s="667"/>
      <c r="J89" s="667"/>
      <c r="K89" s="667"/>
      <c r="L89" s="667"/>
      <c r="M89" s="667"/>
      <c r="N89" s="667"/>
      <c r="O89" s="667"/>
      <c r="P89" s="667"/>
      <c r="Q89" s="667"/>
      <c r="R89" s="667"/>
      <c r="S89" s="667"/>
      <c r="T89" s="667"/>
      <c r="U89" s="667"/>
      <c r="V89" s="667"/>
      <c r="W89" s="667"/>
      <c r="X89" s="667"/>
      <c r="Y89" s="667"/>
      <c r="Z89" s="667"/>
      <c r="AA89" s="667"/>
      <c r="AB89" s="667"/>
      <c r="AC89" s="667"/>
      <c r="AD89" s="667"/>
      <c r="AE89" s="668"/>
      <c r="AF89" s="657"/>
      <c r="AG89" s="658"/>
      <c r="AH89" s="659"/>
      <c r="AI89" s="649"/>
      <c r="AJ89" s="649"/>
      <c r="AM89" s="617"/>
      <c r="AN89" s="618"/>
      <c r="AO89" s="618"/>
      <c r="AP89" s="618"/>
      <c r="AQ89" s="618"/>
      <c r="AR89" s="618"/>
      <c r="AS89" s="655"/>
      <c r="AT89" s="655"/>
      <c r="AU89" s="655"/>
      <c r="AV89" s="655"/>
      <c r="AW89" s="655"/>
      <c r="AX89" s="655"/>
      <c r="AY89" s="655"/>
      <c r="AZ89" s="655"/>
      <c r="BA89" s="656"/>
    </row>
    <row r="90" spans="1:53" ht="6" customHeight="1">
      <c r="A90" s="650" t="s">
        <v>177</v>
      </c>
      <c r="B90" s="650"/>
      <c r="C90" s="650"/>
      <c r="D90" s="650"/>
      <c r="E90" s="650"/>
      <c r="F90" s="650"/>
      <c r="G90" s="650"/>
      <c r="H90" s="650"/>
      <c r="I90" s="650"/>
      <c r="J90" s="650"/>
      <c r="K90" s="650"/>
      <c r="L90" s="650"/>
      <c r="M90" s="650"/>
      <c r="N90" s="650"/>
      <c r="O90" s="650"/>
      <c r="P90" s="650"/>
      <c r="Q90" s="650"/>
      <c r="R90" s="650"/>
      <c r="S90" s="650"/>
      <c r="T90" s="650"/>
      <c r="U90" s="650"/>
      <c r="V90" s="650"/>
      <c r="W90" s="650"/>
      <c r="X90" s="650"/>
      <c r="Y90" s="650"/>
      <c r="Z90" s="650"/>
      <c r="AA90" s="650"/>
      <c r="AB90" s="650"/>
      <c r="AC90" s="650"/>
      <c r="AD90" s="650"/>
      <c r="AE90" s="650"/>
      <c r="AF90" s="651"/>
      <c r="AG90" s="652"/>
      <c r="AH90" s="653"/>
      <c r="AI90" s="649" t="s">
        <v>170</v>
      </c>
      <c r="AJ90" s="649"/>
      <c r="AM90" s="620"/>
      <c r="AN90" s="621"/>
      <c r="AO90" s="621"/>
      <c r="AP90" s="621"/>
      <c r="AQ90" s="621"/>
      <c r="AR90" s="621"/>
      <c r="AS90" s="658"/>
      <c r="AT90" s="658"/>
      <c r="AU90" s="658"/>
      <c r="AV90" s="658"/>
      <c r="AW90" s="658"/>
      <c r="AX90" s="658"/>
      <c r="AY90" s="658"/>
      <c r="AZ90" s="658"/>
      <c r="BA90" s="659"/>
    </row>
    <row r="91" spans="1:53" ht="6" customHeight="1">
      <c r="A91" s="650"/>
      <c r="B91" s="650"/>
      <c r="C91" s="650"/>
      <c r="D91" s="650"/>
      <c r="E91" s="650"/>
      <c r="F91" s="650"/>
      <c r="G91" s="650"/>
      <c r="H91" s="650"/>
      <c r="I91" s="650"/>
      <c r="J91" s="650"/>
      <c r="K91" s="650"/>
      <c r="L91" s="650"/>
      <c r="M91" s="650"/>
      <c r="N91" s="650"/>
      <c r="O91" s="650"/>
      <c r="P91" s="650"/>
      <c r="Q91" s="650"/>
      <c r="R91" s="650"/>
      <c r="S91" s="650"/>
      <c r="T91" s="650"/>
      <c r="U91" s="650"/>
      <c r="V91" s="650"/>
      <c r="W91" s="650"/>
      <c r="X91" s="650"/>
      <c r="Y91" s="650"/>
      <c r="Z91" s="650"/>
      <c r="AA91" s="650"/>
      <c r="AB91" s="650"/>
      <c r="AC91" s="650"/>
      <c r="AD91" s="650"/>
      <c r="AE91" s="650"/>
      <c r="AF91" s="654"/>
      <c r="AG91" s="655"/>
      <c r="AH91" s="656"/>
      <c r="AI91" s="649"/>
      <c r="AJ91" s="649"/>
      <c r="AM91" s="614" t="s">
        <v>452</v>
      </c>
      <c r="AN91" s="615"/>
      <c r="AO91" s="615"/>
      <c r="AP91" s="615"/>
      <c r="AQ91" s="615"/>
      <c r="AR91" s="615"/>
      <c r="AS91" s="652"/>
      <c r="AT91" s="652"/>
      <c r="AU91" s="652"/>
      <c r="AV91" s="652"/>
      <c r="AW91" s="652"/>
      <c r="AX91" s="652"/>
      <c r="AY91" s="652"/>
      <c r="AZ91" s="652"/>
      <c r="BA91" s="653"/>
    </row>
    <row r="92" spans="1:53" ht="6" customHeight="1">
      <c r="A92" s="650"/>
      <c r="B92" s="650"/>
      <c r="C92" s="650"/>
      <c r="D92" s="650"/>
      <c r="E92" s="650"/>
      <c r="F92" s="650"/>
      <c r="G92" s="650"/>
      <c r="H92" s="650"/>
      <c r="I92" s="650"/>
      <c r="J92" s="650"/>
      <c r="K92" s="650"/>
      <c r="L92" s="650"/>
      <c r="M92" s="650"/>
      <c r="N92" s="650"/>
      <c r="O92" s="650"/>
      <c r="P92" s="650"/>
      <c r="Q92" s="650"/>
      <c r="R92" s="650"/>
      <c r="S92" s="650"/>
      <c r="T92" s="650"/>
      <c r="U92" s="650"/>
      <c r="V92" s="650"/>
      <c r="W92" s="650"/>
      <c r="X92" s="650"/>
      <c r="Y92" s="650"/>
      <c r="Z92" s="650"/>
      <c r="AA92" s="650"/>
      <c r="AB92" s="650"/>
      <c r="AC92" s="650"/>
      <c r="AD92" s="650"/>
      <c r="AE92" s="650"/>
      <c r="AF92" s="657"/>
      <c r="AG92" s="658"/>
      <c r="AH92" s="659"/>
      <c r="AI92" s="649"/>
      <c r="AJ92" s="649"/>
      <c r="AM92" s="617"/>
      <c r="AN92" s="618"/>
      <c r="AO92" s="618"/>
      <c r="AP92" s="618"/>
      <c r="AQ92" s="618"/>
      <c r="AR92" s="618"/>
      <c r="AS92" s="655"/>
      <c r="AT92" s="655"/>
      <c r="AU92" s="655"/>
      <c r="AV92" s="655"/>
      <c r="AW92" s="655"/>
      <c r="AX92" s="655"/>
      <c r="AY92" s="655"/>
      <c r="AZ92" s="655"/>
      <c r="BA92" s="656"/>
    </row>
    <row r="93" spans="1:53" ht="6" customHeight="1">
      <c r="A93" s="613" t="s">
        <v>179</v>
      </c>
      <c r="B93" s="613"/>
      <c r="C93" s="613"/>
      <c r="D93" s="613"/>
      <c r="E93" s="613"/>
      <c r="F93" s="613"/>
      <c r="G93" s="613"/>
      <c r="H93" s="613"/>
      <c r="I93" s="613"/>
      <c r="J93" s="613"/>
      <c r="K93" s="613"/>
      <c r="L93" s="613"/>
      <c r="M93" s="613"/>
      <c r="N93" s="613"/>
      <c r="O93" s="613"/>
      <c r="P93" s="613"/>
      <c r="Q93" s="613"/>
      <c r="R93" s="613"/>
      <c r="S93" s="613"/>
      <c r="T93" s="613"/>
      <c r="U93" s="613"/>
      <c r="V93" s="613"/>
      <c r="W93" s="613"/>
      <c r="X93" s="613"/>
      <c r="Y93" s="613"/>
      <c r="Z93" s="613"/>
      <c r="AA93" s="613"/>
      <c r="AB93" s="613"/>
      <c r="AC93" s="613"/>
      <c r="AD93" s="613"/>
      <c r="AE93" s="613"/>
      <c r="AF93" s="614">
        <f>SUM(AF75:AH92)</f>
        <v>0</v>
      </c>
      <c r="AG93" s="615"/>
      <c r="AH93" s="616"/>
      <c r="AI93" s="623" t="s">
        <v>170</v>
      </c>
      <c r="AJ93" s="624"/>
      <c r="AM93" s="620"/>
      <c r="AN93" s="621"/>
      <c r="AO93" s="621"/>
      <c r="AP93" s="621"/>
      <c r="AQ93" s="621"/>
      <c r="AR93" s="621"/>
      <c r="AS93" s="658"/>
      <c r="AT93" s="658"/>
      <c r="AU93" s="658"/>
      <c r="AV93" s="658"/>
      <c r="AW93" s="658"/>
      <c r="AX93" s="658"/>
      <c r="AY93" s="658"/>
      <c r="AZ93" s="658"/>
      <c r="BA93" s="659"/>
    </row>
    <row r="94" spans="1:53" ht="6" customHeight="1">
      <c r="A94" s="613"/>
      <c r="B94" s="613"/>
      <c r="C94" s="613"/>
      <c r="D94" s="613"/>
      <c r="E94" s="613"/>
      <c r="F94" s="613"/>
      <c r="G94" s="613"/>
      <c r="H94" s="613"/>
      <c r="I94" s="613"/>
      <c r="J94" s="613"/>
      <c r="K94" s="613"/>
      <c r="L94" s="613"/>
      <c r="M94" s="613"/>
      <c r="N94" s="613"/>
      <c r="O94" s="613"/>
      <c r="P94" s="613"/>
      <c r="Q94" s="613"/>
      <c r="R94" s="613"/>
      <c r="S94" s="613"/>
      <c r="T94" s="613"/>
      <c r="U94" s="613"/>
      <c r="V94" s="613"/>
      <c r="W94" s="613"/>
      <c r="X94" s="613"/>
      <c r="Y94" s="613"/>
      <c r="Z94" s="613"/>
      <c r="AA94" s="613"/>
      <c r="AB94" s="613"/>
      <c r="AC94" s="613"/>
      <c r="AD94" s="613"/>
      <c r="AE94" s="613"/>
      <c r="AF94" s="617"/>
      <c r="AG94" s="618"/>
      <c r="AH94" s="619"/>
      <c r="AI94" s="625"/>
      <c r="AJ94" s="626"/>
      <c r="AM94" s="614" t="s">
        <v>453</v>
      </c>
      <c r="AN94" s="615"/>
      <c r="AO94" s="615"/>
      <c r="AP94" s="615"/>
      <c r="AQ94" s="615"/>
      <c r="AR94" s="615"/>
      <c r="AS94" s="652">
        <v>3</v>
      </c>
      <c r="AT94" s="652"/>
      <c r="AU94" s="652"/>
      <c r="AV94" s="652"/>
      <c r="AW94" s="652"/>
      <c r="AX94" s="652"/>
      <c r="AY94" s="652"/>
      <c r="AZ94" s="652"/>
      <c r="BA94" s="653"/>
    </row>
    <row r="95" spans="1:53" ht="6" customHeight="1">
      <c r="A95" s="613"/>
      <c r="B95" s="613"/>
      <c r="C95" s="613"/>
      <c r="D95" s="613"/>
      <c r="E95" s="613"/>
      <c r="F95" s="613"/>
      <c r="G95" s="613"/>
      <c r="H95" s="613"/>
      <c r="I95" s="613"/>
      <c r="J95" s="613"/>
      <c r="K95" s="613"/>
      <c r="L95" s="613"/>
      <c r="M95" s="613"/>
      <c r="N95" s="613"/>
      <c r="O95" s="613"/>
      <c r="P95" s="613"/>
      <c r="Q95" s="613"/>
      <c r="R95" s="613"/>
      <c r="S95" s="613"/>
      <c r="T95" s="613"/>
      <c r="U95" s="613"/>
      <c r="V95" s="613"/>
      <c r="W95" s="613"/>
      <c r="X95" s="613"/>
      <c r="Y95" s="613"/>
      <c r="Z95" s="613"/>
      <c r="AA95" s="613"/>
      <c r="AB95" s="613"/>
      <c r="AC95" s="613"/>
      <c r="AD95" s="613"/>
      <c r="AE95" s="613"/>
      <c r="AF95" s="620"/>
      <c r="AG95" s="621"/>
      <c r="AH95" s="622"/>
      <c r="AI95" s="627"/>
      <c r="AJ95" s="628"/>
      <c r="AM95" s="617"/>
      <c r="AN95" s="618"/>
      <c r="AO95" s="618"/>
      <c r="AP95" s="618"/>
      <c r="AQ95" s="618"/>
      <c r="AR95" s="618"/>
      <c r="AS95" s="655"/>
      <c r="AT95" s="655"/>
      <c r="AU95" s="655"/>
      <c r="AV95" s="655"/>
      <c r="AW95" s="655"/>
      <c r="AX95" s="655"/>
      <c r="AY95" s="655"/>
      <c r="AZ95" s="655"/>
      <c r="BA95" s="656"/>
    </row>
    <row r="96" spans="1:53" ht="6" customHeight="1">
      <c r="A96" s="100"/>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98"/>
      <c r="AG96" s="98"/>
      <c r="AH96" s="98"/>
      <c r="AI96" s="100"/>
      <c r="AJ96" s="100"/>
      <c r="AM96" s="620"/>
      <c r="AN96" s="621"/>
      <c r="AO96" s="621"/>
      <c r="AP96" s="621"/>
      <c r="AQ96" s="621"/>
      <c r="AR96" s="621"/>
      <c r="AS96" s="658"/>
      <c r="AT96" s="658"/>
      <c r="AU96" s="658"/>
      <c r="AV96" s="658"/>
      <c r="AW96" s="658"/>
      <c r="AX96" s="658"/>
      <c r="AY96" s="658"/>
      <c r="AZ96" s="658"/>
      <c r="BA96" s="659"/>
    </row>
    <row r="97" spans="2:36" ht="6" customHeight="1">
      <c r="B97" s="629" t="s">
        <v>178</v>
      </c>
      <c r="C97" s="630"/>
      <c r="D97" s="630"/>
      <c r="E97" s="630"/>
      <c r="F97" s="630"/>
      <c r="G97" s="630"/>
      <c r="H97" s="630"/>
      <c r="I97" s="630"/>
      <c r="J97" s="630"/>
      <c r="K97" s="630"/>
      <c r="L97" s="630"/>
      <c r="M97" s="630"/>
      <c r="N97" s="630"/>
      <c r="O97" s="630"/>
      <c r="P97" s="630"/>
      <c r="Q97" s="630"/>
      <c r="R97" s="630"/>
      <c r="S97" s="630"/>
      <c r="T97" s="630"/>
      <c r="U97" s="630"/>
      <c r="V97" s="631"/>
      <c r="W97" s="101"/>
      <c r="X97" s="101"/>
      <c r="Y97" s="101"/>
      <c r="Z97" s="101"/>
      <c r="AA97" s="101"/>
      <c r="AB97" s="101"/>
      <c r="AC97" s="101"/>
      <c r="AD97" s="101"/>
      <c r="AE97" s="101"/>
      <c r="AF97" s="99"/>
      <c r="AG97" s="99"/>
      <c r="AH97" s="99"/>
      <c r="AI97" s="101"/>
      <c r="AJ97" s="101"/>
    </row>
    <row r="98" spans="2:32" ht="6" customHeight="1">
      <c r="B98" s="632"/>
      <c r="C98" s="633"/>
      <c r="D98" s="633"/>
      <c r="E98" s="633"/>
      <c r="F98" s="633"/>
      <c r="G98" s="633"/>
      <c r="H98" s="633"/>
      <c r="I98" s="633"/>
      <c r="J98" s="633"/>
      <c r="K98" s="633"/>
      <c r="L98" s="633"/>
      <c r="M98" s="633"/>
      <c r="N98" s="633"/>
      <c r="O98" s="633"/>
      <c r="P98" s="633"/>
      <c r="Q98" s="633"/>
      <c r="R98" s="633"/>
      <c r="S98" s="633"/>
      <c r="T98" s="633"/>
      <c r="U98" s="633"/>
      <c r="V98" s="634"/>
      <c r="W98" s="101"/>
      <c r="X98" s="101"/>
      <c r="Y98" s="101"/>
      <c r="Z98" s="101"/>
      <c r="AA98" s="101"/>
      <c r="AB98" s="101"/>
      <c r="AC98" s="101"/>
      <c r="AD98" s="101"/>
      <c r="AE98" s="101"/>
      <c r="AF98" s="99"/>
    </row>
    <row r="99" spans="2:53" ht="6" customHeight="1">
      <c r="B99" s="614"/>
      <c r="C99" s="615"/>
      <c r="D99" s="615"/>
      <c r="E99" s="615"/>
      <c r="F99" s="615"/>
      <c r="G99" s="615"/>
      <c r="H99" s="615"/>
      <c r="I99" s="615"/>
      <c r="J99" s="615"/>
      <c r="K99" s="615"/>
      <c r="L99" s="615"/>
      <c r="M99" s="615"/>
      <c r="N99" s="615"/>
      <c r="O99" s="615"/>
      <c r="P99" s="615"/>
      <c r="Q99" s="615"/>
      <c r="R99" s="615"/>
      <c r="S99" s="615"/>
      <c r="T99" s="615"/>
      <c r="U99" s="615"/>
      <c r="V99" s="616"/>
      <c r="W99" s="102"/>
      <c r="X99" s="102"/>
      <c r="Y99" s="102"/>
      <c r="Z99" s="102"/>
      <c r="AA99" s="102"/>
      <c r="AB99" s="102"/>
      <c r="AC99" s="102"/>
      <c r="AD99" s="641" t="s">
        <v>142</v>
      </c>
      <c r="AE99" s="642"/>
      <c r="AF99" s="642"/>
      <c r="AG99" s="642"/>
      <c r="AH99" s="642"/>
      <c r="AI99" s="642"/>
      <c r="AJ99" s="642"/>
      <c r="AK99" s="642"/>
      <c r="AL99" s="635">
        <f>'印刷シート'!AR117</f>
        <v>2</v>
      </c>
      <c r="AM99" s="635"/>
      <c r="AN99" s="635"/>
      <c r="AO99" s="635"/>
      <c r="AP99" s="635"/>
      <c r="AQ99" s="635"/>
      <c r="AR99" s="635"/>
      <c r="AS99" s="635"/>
      <c r="AT99" s="635"/>
      <c r="AU99" s="635"/>
      <c r="AV99" s="635"/>
      <c r="AW99" s="635"/>
      <c r="AX99" s="635"/>
      <c r="AY99" s="635"/>
      <c r="AZ99" s="635"/>
      <c r="BA99" s="636"/>
    </row>
    <row r="100" spans="2:53" ht="6" customHeight="1">
      <c r="B100" s="617"/>
      <c r="C100" s="618"/>
      <c r="D100" s="618"/>
      <c r="E100" s="618"/>
      <c r="F100" s="618"/>
      <c r="G100" s="618"/>
      <c r="H100" s="618"/>
      <c r="I100" s="618"/>
      <c r="J100" s="618"/>
      <c r="K100" s="618"/>
      <c r="L100" s="618"/>
      <c r="M100" s="618"/>
      <c r="N100" s="618"/>
      <c r="O100" s="618"/>
      <c r="P100" s="618"/>
      <c r="Q100" s="618"/>
      <c r="R100" s="618"/>
      <c r="S100" s="618"/>
      <c r="T100" s="618"/>
      <c r="U100" s="618"/>
      <c r="V100" s="619"/>
      <c r="W100" s="102"/>
      <c r="X100" s="102"/>
      <c r="Y100" s="102"/>
      <c r="Z100" s="102"/>
      <c r="AA100" s="102"/>
      <c r="AB100" s="102"/>
      <c r="AC100" s="102"/>
      <c r="AD100" s="643"/>
      <c r="AE100" s="644"/>
      <c r="AF100" s="644"/>
      <c r="AG100" s="644"/>
      <c r="AH100" s="644"/>
      <c r="AI100" s="644"/>
      <c r="AJ100" s="644"/>
      <c r="AK100" s="644"/>
      <c r="AL100" s="637"/>
      <c r="AM100" s="637"/>
      <c r="AN100" s="637"/>
      <c r="AO100" s="637"/>
      <c r="AP100" s="637"/>
      <c r="AQ100" s="637"/>
      <c r="AR100" s="637"/>
      <c r="AS100" s="637"/>
      <c r="AT100" s="637"/>
      <c r="AU100" s="637"/>
      <c r="AV100" s="637"/>
      <c r="AW100" s="637"/>
      <c r="AX100" s="637"/>
      <c r="AY100" s="637"/>
      <c r="AZ100" s="637"/>
      <c r="BA100" s="638"/>
    </row>
    <row r="101" spans="2:53" ht="6" customHeight="1">
      <c r="B101" s="617"/>
      <c r="C101" s="618"/>
      <c r="D101" s="618"/>
      <c r="E101" s="618"/>
      <c r="F101" s="618"/>
      <c r="G101" s="618"/>
      <c r="H101" s="618"/>
      <c r="I101" s="618"/>
      <c r="J101" s="618"/>
      <c r="K101" s="618"/>
      <c r="L101" s="618"/>
      <c r="M101" s="618"/>
      <c r="N101" s="618"/>
      <c r="O101" s="618"/>
      <c r="P101" s="618"/>
      <c r="Q101" s="618"/>
      <c r="R101" s="618"/>
      <c r="S101" s="618"/>
      <c r="T101" s="618"/>
      <c r="U101" s="618"/>
      <c r="V101" s="619"/>
      <c r="W101" s="102"/>
      <c r="X101" s="102"/>
      <c r="Y101" s="102"/>
      <c r="Z101" s="102"/>
      <c r="AA101" s="102"/>
      <c r="AB101" s="102"/>
      <c r="AC101" s="102"/>
      <c r="AD101" s="643"/>
      <c r="AE101" s="644"/>
      <c r="AF101" s="644"/>
      <c r="AG101" s="644"/>
      <c r="AH101" s="644"/>
      <c r="AI101" s="644"/>
      <c r="AJ101" s="644"/>
      <c r="AK101" s="644"/>
      <c r="AL101" s="637"/>
      <c r="AM101" s="637"/>
      <c r="AN101" s="637"/>
      <c r="AO101" s="637"/>
      <c r="AP101" s="637"/>
      <c r="AQ101" s="637"/>
      <c r="AR101" s="637"/>
      <c r="AS101" s="637"/>
      <c r="AT101" s="637"/>
      <c r="AU101" s="637"/>
      <c r="AV101" s="637"/>
      <c r="AW101" s="637"/>
      <c r="AX101" s="637"/>
      <c r="AY101" s="637"/>
      <c r="AZ101" s="637"/>
      <c r="BA101" s="638"/>
    </row>
    <row r="102" spans="2:53" ht="6" customHeight="1">
      <c r="B102" s="617"/>
      <c r="C102" s="618"/>
      <c r="D102" s="618"/>
      <c r="E102" s="618"/>
      <c r="F102" s="618"/>
      <c r="G102" s="618"/>
      <c r="H102" s="618"/>
      <c r="I102" s="618"/>
      <c r="J102" s="618"/>
      <c r="K102" s="618"/>
      <c r="L102" s="618"/>
      <c r="M102" s="618"/>
      <c r="N102" s="618"/>
      <c r="O102" s="618"/>
      <c r="P102" s="618"/>
      <c r="Q102" s="618"/>
      <c r="R102" s="618"/>
      <c r="S102" s="618"/>
      <c r="T102" s="618"/>
      <c r="U102" s="618"/>
      <c r="V102" s="619"/>
      <c r="AD102" s="645"/>
      <c r="AE102" s="646"/>
      <c r="AF102" s="646"/>
      <c r="AG102" s="646"/>
      <c r="AH102" s="646"/>
      <c r="AI102" s="646"/>
      <c r="AJ102" s="646"/>
      <c r="AK102" s="646"/>
      <c r="AL102" s="639"/>
      <c r="AM102" s="639"/>
      <c r="AN102" s="639"/>
      <c r="AO102" s="639"/>
      <c r="AP102" s="639"/>
      <c r="AQ102" s="639"/>
      <c r="AR102" s="639"/>
      <c r="AS102" s="639"/>
      <c r="AT102" s="639"/>
      <c r="AU102" s="639"/>
      <c r="AV102" s="639"/>
      <c r="AW102" s="639"/>
      <c r="AX102" s="639"/>
      <c r="AY102" s="639"/>
      <c r="AZ102" s="639"/>
      <c r="BA102" s="640"/>
    </row>
    <row r="103" spans="2:22" ht="6" customHeight="1">
      <c r="B103" s="620"/>
      <c r="C103" s="621"/>
      <c r="D103" s="621"/>
      <c r="E103" s="621"/>
      <c r="F103" s="621"/>
      <c r="G103" s="621"/>
      <c r="H103" s="621"/>
      <c r="I103" s="621"/>
      <c r="J103" s="621"/>
      <c r="K103" s="621"/>
      <c r="L103" s="621"/>
      <c r="M103" s="621"/>
      <c r="N103" s="621"/>
      <c r="O103" s="621"/>
      <c r="P103" s="621"/>
      <c r="Q103" s="621"/>
      <c r="R103" s="621"/>
      <c r="S103" s="621"/>
      <c r="T103" s="621"/>
      <c r="U103" s="621"/>
      <c r="V103" s="622"/>
    </row>
    <row r="104" ht="6" customHeight="1"/>
    <row r="105" spans="1:54" ht="6" customHeight="1">
      <c r="A105" s="601" t="s">
        <v>180</v>
      </c>
      <c r="B105" s="601"/>
      <c r="C105" s="601"/>
      <c r="D105" s="601"/>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01"/>
      <c r="AL105" s="601"/>
      <c r="AM105" s="601"/>
      <c r="AN105" s="601"/>
      <c r="AO105" s="601"/>
      <c r="AP105" s="601"/>
      <c r="AQ105" s="601"/>
      <c r="AR105" s="601"/>
      <c r="AS105" s="601"/>
      <c r="AT105" s="601"/>
      <c r="AU105" s="601"/>
      <c r="AV105" s="601"/>
      <c r="AW105" s="601"/>
      <c r="AX105" s="601"/>
      <c r="AY105" s="601"/>
      <c r="AZ105" s="601"/>
      <c r="BA105" s="602"/>
      <c r="BB105" s="27"/>
    </row>
    <row r="106" spans="1:54" ht="6" customHeight="1">
      <c r="A106" s="601"/>
      <c r="B106" s="601"/>
      <c r="C106" s="601"/>
      <c r="D106" s="601"/>
      <c r="E106" s="601"/>
      <c r="F106" s="601"/>
      <c r="G106" s="601"/>
      <c r="H106" s="601"/>
      <c r="I106" s="601"/>
      <c r="J106" s="601"/>
      <c r="K106" s="601"/>
      <c r="L106" s="601"/>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1"/>
      <c r="AI106" s="601"/>
      <c r="AJ106" s="601"/>
      <c r="AK106" s="601"/>
      <c r="AL106" s="601"/>
      <c r="AM106" s="601"/>
      <c r="AN106" s="601"/>
      <c r="AO106" s="601"/>
      <c r="AP106" s="601"/>
      <c r="AQ106" s="601"/>
      <c r="AR106" s="601"/>
      <c r="AS106" s="601"/>
      <c r="AT106" s="601"/>
      <c r="AU106" s="601"/>
      <c r="AV106" s="601"/>
      <c r="AW106" s="601"/>
      <c r="AX106" s="601"/>
      <c r="AY106" s="601"/>
      <c r="AZ106" s="601"/>
      <c r="BA106" s="602"/>
      <c r="BB106" s="27"/>
    </row>
    <row r="107" spans="1:54" ht="6" customHeight="1">
      <c r="A107" s="601"/>
      <c r="B107" s="601"/>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601"/>
      <c r="AL107" s="601"/>
      <c r="AM107" s="601"/>
      <c r="AN107" s="601"/>
      <c r="AO107" s="601"/>
      <c r="AP107" s="601"/>
      <c r="AQ107" s="601"/>
      <c r="AR107" s="601"/>
      <c r="AS107" s="601"/>
      <c r="AT107" s="601"/>
      <c r="AU107" s="601"/>
      <c r="AV107" s="601"/>
      <c r="AW107" s="601"/>
      <c r="AX107" s="601"/>
      <c r="AY107" s="601"/>
      <c r="AZ107" s="601"/>
      <c r="BA107" s="602"/>
      <c r="BB107" s="27"/>
    </row>
    <row r="108" spans="1:54" ht="6" customHeight="1">
      <c r="A108" s="601"/>
      <c r="B108" s="601"/>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601"/>
      <c r="AY108" s="601"/>
      <c r="AZ108" s="601"/>
      <c r="BA108" s="602"/>
      <c r="BB108" s="27"/>
    </row>
    <row r="109" spans="1:53" ht="6" customHeight="1">
      <c r="A109" s="603" t="s">
        <v>158</v>
      </c>
      <c r="B109" s="604"/>
      <c r="C109" s="604"/>
      <c r="D109" s="604"/>
      <c r="E109" s="604"/>
      <c r="F109" s="604"/>
      <c r="G109" s="604"/>
      <c r="H109" s="604"/>
      <c r="I109" s="604"/>
      <c r="J109" s="604"/>
      <c r="K109" s="605"/>
      <c r="L109" s="612" t="s">
        <v>0</v>
      </c>
      <c r="M109" s="600"/>
      <c r="N109" s="600"/>
      <c r="O109" s="600"/>
      <c r="P109" s="600"/>
      <c r="Q109" s="600"/>
      <c r="R109" s="600"/>
      <c r="S109" s="600" t="s">
        <v>1</v>
      </c>
      <c r="T109" s="600"/>
      <c r="U109" s="600"/>
      <c r="V109" s="600"/>
      <c r="W109" s="600"/>
      <c r="X109" s="600"/>
      <c r="Y109" s="600"/>
      <c r="Z109" s="600" t="s">
        <v>2</v>
      </c>
      <c r="AA109" s="600"/>
      <c r="AB109" s="600"/>
      <c r="AC109" s="600"/>
      <c r="AD109" s="600"/>
      <c r="AE109" s="600"/>
      <c r="AF109" s="600"/>
      <c r="AG109" s="600" t="s">
        <v>3</v>
      </c>
      <c r="AH109" s="600"/>
      <c r="AI109" s="600"/>
      <c r="AJ109" s="600"/>
      <c r="AK109" s="600"/>
      <c r="AL109" s="600"/>
      <c r="AM109" s="600"/>
      <c r="AN109" s="600" t="s">
        <v>48</v>
      </c>
      <c r="AO109" s="600"/>
      <c r="AP109" s="600"/>
      <c r="AQ109" s="600"/>
      <c r="AR109" s="600"/>
      <c r="AS109" s="600"/>
      <c r="AT109" s="600"/>
      <c r="AU109" s="600" t="s">
        <v>5</v>
      </c>
      <c r="AV109" s="600"/>
      <c r="AW109" s="600"/>
      <c r="AX109" s="600"/>
      <c r="AY109" s="600"/>
      <c r="AZ109" s="600"/>
      <c r="BA109" s="600"/>
    </row>
    <row r="110" spans="1:53" ht="6" customHeight="1">
      <c r="A110" s="606"/>
      <c r="B110" s="607"/>
      <c r="C110" s="607"/>
      <c r="D110" s="607"/>
      <c r="E110" s="607"/>
      <c r="F110" s="607"/>
      <c r="G110" s="607"/>
      <c r="H110" s="607"/>
      <c r="I110" s="607"/>
      <c r="J110" s="607"/>
      <c r="K110" s="608"/>
      <c r="L110" s="612"/>
      <c r="M110" s="600"/>
      <c r="N110" s="600"/>
      <c r="O110" s="600"/>
      <c r="P110" s="600"/>
      <c r="Q110" s="600"/>
      <c r="R110" s="600"/>
      <c r="S110" s="600"/>
      <c r="T110" s="600"/>
      <c r="U110" s="600"/>
      <c r="V110" s="600"/>
      <c r="W110" s="600"/>
      <c r="X110" s="600"/>
      <c r="Y110" s="600"/>
      <c r="Z110" s="600"/>
      <c r="AA110" s="600"/>
      <c r="AB110" s="600"/>
      <c r="AC110" s="600"/>
      <c r="AD110" s="600"/>
      <c r="AE110" s="600"/>
      <c r="AF110" s="600"/>
      <c r="AG110" s="600"/>
      <c r="AH110" s="600"/>
      <c r="AI110" s="600"/>
      <c r="AJ110" s="600"/>
      <c r="AK110" s="600"/>
      <c r="AL110" s="600"/>
      <c r="AM110" s="600"/>
      <c r="AN110" s="600"/>
      <c r="AO110" s="600"/>
      <c r="AP110" s="600"/>
      <c r="AQ110" s="600"/>
      <c r="AR110" s="600"/>
      <c r="AS110" s="600"/>
      <c r="AT110" s="600"/>
      <c r="AU110" s="600"/>
      <c r="AV110" s="600"/>
      <c r="AW110" s="600"/>
      <c r="AX110" s="600"/>
      <c r="AY110" s="600"/>
      <c r="AZ110" s="600"/>
      <c r="BA110" s="600"/>
    </row>
    <row r="111" spans="1:53" ht="6" customHeight="1">
      <c r="A111" s="609"/>
      <c r="B111" s="610"/>
      <c r="C111" s="610"/>
      <c r="D111" s="610"/>
      <c r="E111" s="610"/>
      <c r="F111" s="610"/>
      <c r="G111" s="610"/>
      <c r="H111" s="610"/>
      <c r="I111" s="610"/>
      <c r="J111" s="610"/>
      <c r="K111" s="611"/>
      <c r="L111" s="612"/>
      <c r="M111" s="600"/>
      <c r="N111" s="600"/>
      <c r="O111" s="600"/>
      <c r="P111" s="600"/>
      <c r="Q111" s="600"/>
      <c r="R111" s="600"/>
      <c r="S111" s="600"/>
      <c r="T111" s="600"/>
      <c r="U111" s="600"/>
      <c r="V111" s="600"/>
      <c r="W111" s="600"/>
      <c r="X111" s="600"/>
      <c r="Y111" s="600"/>
      <c r="Z111" s="600"/>
      <c r="AA111" s="600"/>
      <c r="AB111" s="600"/>
      <c r="AC111" s="600"/>
      <c r="AD111" s="600"/>
      <c r="AE111" s="600"/>
      <c r="AF111" s="600"/>
      <c r="AG111" s="600"/>
      <c r="AH111" s="600"/>
      <c r="AI111" s="600"/>
      <c r="AJ111" s="600"/>
      <c r="AK111" s="600"/>
      <c r="AL111" s="600"/>
      <c r="AM111" s="600"/>
      <c r="AN111" s="600"/>
      <c r="AO111" s="600"/>
      <c r="AP111" s="600"/>
      <c r="AQ111" s="600"/>
      <c r="AR111" s="600"/>
      <c r="AS111" s="600"/>
      <c r="AT111" s="600"/>
      <c r="AU111" s="600"/>
      <c r="AV111" s="600"/>
      <c r="AW111" s="600"/>
      <c r="AX111" s="600"/>
      <c r="AY111" s="600"/>
      <c r="AZ111" s="600"/>
      <c r="BA111" s="600"/>
    </row>
    <row r="112" spans="1:53" ht="6" customHeight="1">
      <c r="A112" s="591" t="str">
        <f>'基本シート'!B3</f>
        <v>ストライカー</v>
      </c>
      <c r="B112" s="592"/>
      <c r="C112" s="592"/>
      <c r="D112" s="592"/>
      <c r="E112" s="592"/>
      <c r="F112" s="592"/>
      <c r="G112" s="592"/>
      <c r="H112" s="592"/>
      <c r="I112" s="592"/>
      <c r="J112" s="592"/>
      <c r="K112" s="593"/>
      <c r="L112" s="590">
        <f>IF(ISERROR(VLOOKUP(A112,'参照欄'!B:I,3,0)),"",VLOOKUP(A112,'参照欄'!B:I,3,0))</f>
        <v>4</v>
      </c>
      <c r="M112" s="580"/>
      <c r="N112" s="580"/>
      <c r="O112" s="580"/>
      <c r="P112" s="580"/>
      <c r="Q112" s="580"/>
      <c r="R112" s="580"/>
      <c r="S112" s="580">
        <f>IF(ISERROR(VLOOKUP(A112,'参照欄'!B:I,4,0)),"",VLOOKUP(A112,'参照欄'!B:I,4,0))</f>
        <v>5</v>
      </c>
      <c r="T112" s="580"/>
      <c r="U112" s="580"/>
      <c r="V112" s="580"/>
      <c r="W112" s="580"/>
      <c r="X112" s="580"/>
      <c r="Y112" s="580"/>
      <c r="Z112" s="580">
        <f>IF(ISERROR(VLOOKUP(A112,'参照欄'!B:I,5,0)),"",VLOOKUP(A112,'参照欄'!B:I,5,0))</f>
        <v>5</v>
      </c>
      <c r="AA112" s="580"/>
      <c r="AB112" s="580"/>
      <c r="AC112" s="580"/>
      <c r="AD112" s="580"/>
      <c r="AE112" s="580"/>
      <c r="AF112" s="580"/>
      <c r="AG112" s="580">
        <f>IF(ISERROR(VLOOKUP(A112,'参照欄'!B:I,6,0)),"",VLOOKUP(A112,'参照欄'!B:I,6,0))</f>
        <v>4</v>
      </c>
      <c r="AH112" s="580"/>
      <c r="AI112" s="580"/>
      <c r="AJ112" s="580"/>
      <c r="AK112" s="580"/>
      <c r="AL112" s="580"/>
      <c r="AM112" s="580"/>
      <c r="AN112" s="580">
        <f>IF(ISERROR(VLOOKUP(A112,'参照欄'!B:I,7,0)),"",VLOOKUP(A112,'参照欄'!B:I,7,0))</f>
        <v>2</v>
      </c>
      <c r="AO112" s="580"/>
      <c r="AP112" s="580"/>
      <c r="AQ112" s="580"/>
      <c r="AR112" s="580"/>
      <c r="AS112" s="580"/>
      <c r="AT112" s="580"/>
      <c r="AU112" s="580">
        <f>IF(ISERROR(VLOOKUP(A112,'参照欄'!B:I,8,0)),"",VLOOKUP(A112,'参照欄'!B:I,8,0))</f>
        <v>4</v>
      </c>
      <c r="AV112" s="580"/>
      <c r="AW112" s="580"/>
      <c r="AX112" s="580"/>
      <c r="AY112" s="580"/>
      <c r="AZ112" s="580"/>
      <c r="BA112" s="580"/>
    </row>
    <row r="113" spans="1:53" ht="6" customHeight="1">
      <c r="A113" s="594"/>
      <c r="B113" s="595"/>
      <c r="C113" s="595"/>
      <c r="D113" s="595"/>
      <c r="E113" s="595"/>
      <c r="F113" s="595"/>
      <c r="G113" s="595"/>
      <c r="H113" s="595"/>
      <c r="I113" s="595"/>
      <c r="J113" s="595"/>
      <c r="K113" s="596"/>
      <c r="L113" s="59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0"/>
      <c r="AL113" s="580"/>
      <c r="AM113" s="580"/>
      <c r="AN113" s="580"/>
      <c r="AO113" s="580"/>
      <c r="AP113" s="580"/>
      <c r="AQ113" s="580"/>
      <c r="AR113" s="580"/>
      <c r="AS113" s="580"/>
      <c r="AT113" s="580"/>
      <c r="AU113" s="580"/>
      <c r="AV113" s="580"/>
      <c r="AW113" s="580"/>
      <c r="AX113" s="580"/>
      <c r="AY113" s="580"/>
      <c r="AZ113" s="580"/>
      <c r="BA113" s="580"/>
    </row>
    <row r="114" spans="1:53" ht="6" customHeight="1">
      <c r="A114" s="597"/>
      <c r="B114" s="598"/>
      <c r="C114" s="598"/>
      <c r="D114" s="598"/>
      <c r="E114" s="598"/>
      <c r="F114" s="598"/>
      <c r="G114" s="598"/>
      <c r="H114" s="598"/>
      <c r="I114" s="598"/>
      <c r="J114" s="598"/>
      <c r="K114" s="599"/>
      <c r="L114" s="59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0"/>
      <c r="AL114" s="580"/>
      <c r="AM114" s="580"/>
      <c r="AN114" s="580"/>
      <c r="AO114" s="580"/>
      <c r="AP114" s="580"/>
      <c r="AQ114" s="580"/>
      <c r="AR114" s="580"/>
      <c r="AS114" s="580"/>
      <c r="AT114" s="580"/>
      <c r="AU114" s="580"/>
      <c r="AV114" s="580"/>
      <c r="AW114" s="580"/>
      <c r="AX114" s="580"/>
      <c r="AY114" s="580"/>
      <c r="AZ114" s="580"/>
      <c r="BA114" s="580"/>
    </row>
    <row r="115" spans="1:53" ht="6" customHeight="1">
      <c r="A115" s="591" t="str">
        <f>'基本シート'!B4</f>
        <v>ストライカー</v>
      </c>
      <c r="B115" s="592"/>
      <c r="C115" s="592"/>
      <c r="D115" s="592"/>
      <c r="E115" s="592"/>
      <c r="F115" s="592"/>
      <c r="G115" s="592"/>
      <c r="H115" s="592"/>
      <c r="I115" s="592"/>
      <c r="J115" s="592"/>
      <c r="K115" s="593"/>
      <c r="L115" s="590">
        <f>IF(ISERROR(VLOOKUP(A115,'参照欄'!B:I,3,0)),"",VLOOKUP(A115,'参照欄'!B:I,3,0))</f>
        <v>4</v>
      </c>
      <c r="M115" s="580"/>
      <c r="N115" s="580"/>
      <c r="O115" s="580"/>
      <c r="P115" s="580"/>
      <c r="Q115" s="580"/>
      <c r="R115" s="580"/>
      <c r="S115" s="580">
        <f>IF(ISERROR(VLOOKUP(A115,'参照欄'!B:I,4,0)),"",VLOOKUP(A115,'参照欄'!B:I,4,0))</f>
        <v>5</v>
      </c>
      <c r="T115" s="580"/>
      <c r="U115" s="580"/>
      <c r="V115" s="580"/>
      <c r="W115" s="580"/>
      <c r="X115" s="580"/>
      <c r="Y115" s="580"/>
      <c r="Z115" s="580">
        <f>IF(ISERROR(VLOOKUP(A115,'参照欄'!B:I,5,0)),"",VLOOKUP(A115,'参照欄'!B:I,5,0))</f>
        <v>5</v>
      </c>
      <c r="AA115" s="580"/>
      <c r="AB115" s="580"/>
      <c r="AC115" s="580"/>
      <c r="AD115" s="580"/>
      <c r="AE115" s="580"/>
      <c r="AF115" s="580"/>
      <c r="AG115" s="580">
        <f>IF(ISERROR(VLOOKUP(A115,'参照欄'!B:I,6,0)),"",VLOOKUP(A115,'参照欄'!B:I,6,0))</f>
        <v>4</v>
      </c>
      <c r="AH115" s="580"/>
      <c r="AI115" s="580"/>
      <c r="AJ115" s="580"/>
      <c r="AK115" s="580"/>
      <c r="AL115" s="580"/>
      <c r="AM115" s="580"/>
      <c r="AN115" s="580">
        <f>IF(ISERROR(VLOOKUP(A115,'参照欄'!B:I,7,0)),"",VLOOKUP(A115,'参照欄'!B:I,7,0))</f>
        <v>2</v>
      </c>
      <c r="AO115" s="580"/>
      <c r="AP115" s="580"/>
      <c r="AQ115" s="580"/>
      <c r="AR115" s="580"/>
      <c r="AS115" s="580"/>
      <c r="AT115" s="580"/>
      <c r="AU115" s="580">
        <f>IF(ISERROR(VLOOKUP(A115,'参照欄'!B:I,8,0)),"",VLOOKUP(A115,'参照欄'!B:I,8,0))</f>
        <v>4</v>
      </c>
      <c r="AV115" s="580"/>
      <c r="AW115" s="580"/>
      <c r="AX115" s="580"/>
      <c r="AY115" s="580"/>
      <c r="AZ115" s="580"/>
      <c r="BA115" s="580"/>
    </row>
    <row r="116" spans="1:53" ht="6" customHeight="1">
      <c r="A116" s="594"/>
      <c r="B116" s="595"/>
      <c r="C116" s="595"/>
      <c r="D116" s="595"/>
      <c r="E116" s="595"/>
      <c r="F116" s="595"/>
      <c r="G116" s="595"/>
      <c r="H116" s="595"/>
      <c r="I116" s="595"/>
      <c r="J116" s="595"/>
      <c r="K116" s="596"/>
      <c r="L116" s="59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0"/>
      <c r="AL116" s="580"/>
      <c r="AM116" s="580"/>
      <c r="AN116" s="580"/>
      <c r="AO116" s="580"/>
      <c r="AP116" s="580"/>
      <c r="AQ116" s="580"/>
      <c r="AR116" s="580"/>
      <c r="AS116" s="580"/>
      <c r="AT116" s="580"/>
      <c r="AU116" s="580"/>
      <c r="AV116" s="580"/>
      <c r="AW116" s="580"/>
      <c r="AX116" s="580"/>
      <c r="AY116" s="580"/>
      <c r="AZ116" s="580"/>
      <c r="BA116" s="580"/>
    </row>
    <row r="117" spans="1:53" ht="6" customHeight="1">
      <c r="A117" s="597"/>
      <c r="B117" s="598"/>
      <c r="C117" s="598"/>
      <c r="D117" s="598"/>
      <c r="E117" s="598"/>
      <c r="F117" s="598"/>
      <c r="G117" s="598"/>
      <c r="H117" s="598"/>
      <c r="I117" s="598"/>
      <c r="J117" s="598"/>
      <c r="K117" s="599"/>
      <c r="L117" s="59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0"/>
      <c r="AL117" s="580"/>
      <c r="AM117" s="580"/>
      <c r="AN117" s="580"/>
      <c r="AO117" s="580"/>
      <c r="AP117" s="580"/>
      <c r="AQ117" s="580"/>
      <c r="AR117" s="580"/>
      <c r="AS117" s="580"/>
      <c r="AT117" s="580"/>
      <c r="AU117" s="580"/>
      <c r="AV117" s="580"/>
      <c r="AW117" s="580"/>
      <c r="AX117" s="580"/>
      <c r="AY117" s="580"/>
      <c r="AZ117" s="580"/>
      <c r="BA117" s="580"/>
    </row>
    <row r="118" spans="1:53" ht="6" customHeight="1">
      <c r="A118" s="591" t="str">
        <f>'基本シート'!B5</f>
        <v>グラムメタル_バインダー防御</v>
      </c>
      <c r="B118" s="592"/>
      <c r="C118" s="592"/>
      <c r="D118" s="592"/>
      <c r="E118" s="592"/>
      <c r="F118" s="592"/>
      <c r="G118" s="592"/>
      <c r="H118" s="592"/>
      <c r="I118" s="592"/>
      <c r="J118" s="592"/>
      <c r="K118" s="593"/>
      <c r="L118" s="590">
        <f>IF(ISERROR(VLOOKUP(A118,'参照欄'!B:I,3,0)),"",VLOOKUP(A118,'参照欄'!B:I,3,0))</f>
        <v>3</v>
      </c>
      <c r="M118" s="580"/>
      <c r="N118" s="580"/>
      <c r="O118" s="580"/>
      <c r="P118" s="580"/>
      <c r="Q118" s="580"/>
      <c r="R118" s="580"/>
      <c r="S118" s="580">
        <f>IF(ISERROR(VLOOKUP(A118,'参照欄'!B:I,4,0)),"",VLOOKUP(A118,'参照欄'!B:I,4,0))</f>
        <v>5</v>
      </c>
      <c r="T118" s="580"/>
      <c r="U118" s="580"/>
      <c r="V118" s="580"/>
      <c r="W118" s="580"/>
      <c r="X118" s="580"/>
      <c r="Y118" s="580"/>
      <c r="Z118" s="580">
        <f>IF(ISERROR(VLOOKUP(A118,'参照欄'!B:I,5,0)),"",VLOOKUP(A118,'参照欄'!B:I,5,0))</f>
        <v>6</v>
      </c>
      <c r="AA118" s="580"/>
      <c r="AB118" s="580"/>
      <c r="AC118" s="580"/>
      <c r="AD118" s="580"/>
      <c r="AE118" s="580"/>
      <c r="AF118" s="580"/>
      <c r="AG118" s="580">
        <f>IF(ISERROR(VLOOKUP(A118,'参照欄'!B:I,6,0)),"",VLOOKUP(A118,'参照欄'!B:I,6,0))</f>
        <v>2</v>
      </c>
      <c r="AH118" s="580"/>
      <c r="AI118" s="580"/>
      <c r="AJ118" s="580"/>
      <c r="AK118" s="580"/>
      <c r="AL118" s="580"/>
      <c r="AM118" s="580"/>
      <c r="AN118" s="580">
        <f>IF(ISERROR(VLOOKUP(A118,'参照欄'!B:I,7,0)),"",VLOOKUP(A118,'参照欄'!B:I,7,0))</f>
        <v>2</v>
      </c>
      <c r="AO118" s="580"/>
      <c r="AP118" s="580"/>
      <c r="AQ118" s="580"/>
      <c r="AR118" s="580"/>
      <c r="AS118" s="580"/>
      <c r="AT118" s="580"/>
      <c r="AU118" s="580">
        <f>IF(ISERROR(VLOOKUP(A118,'参照欄'!B:I,8,0)),"",VLOOKUP(A118,'参照欄'!B:I,8,0))</f>
        <v>6</v>
      </c>
      <c r="AV118" s="580"/>
      <c r="AW118" s="580"/>
      <c r="AX118" s="580"/>
      <c r="AY118" s="580"/>
      <c r="AZ118" s="580"/>
      <c r="BA118" s="580"/>
    </row>
    <row r="119" spans="1:53" ht="6" customHeight="1">
      <c r="A119" s="594"/>
      <c r="B119" s="595"/>
      <c r="C119" s="595"/>
      <c r="D119" s="595"/>
      <c r="E119" s="595"/>
      <c r="F119" s="595"/>
      <c r="G119" s="595"/>
      <c r="H119" s="595"/>
      <c r="I119" s="595"/>
      <c r="J119" s="595"/>
      <c r="K119" s="596"/>
      <c r="L119" s="59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0"/>
      <c r="AL119" s="580"/>
      <c r="AM119" s="580"/>
      <c r="AN119" s="580"/>
      <c r="AO119" s="580"/>
      <c r="AP119" s="580"/>
      <c r="AQ119" s="580"/>
      <c r="AR119" s="580"/>
      <c r="AS119" s="580"/>
      <c r="AT119" s="580"/>
      <c r="AU119" s="580"/>
      <c r="AV119" s="580"/>
      <c r="AW119" s="580"/>
      <c r="AX119" s="580"/>
      <c r="AY119" s="580"/>
      <c r="AZ119" s="580"/>
      <c r="BA119" s="580"/>
    </row>
    <row r="120" spans="1:53" ht="6" customHeight="1">
      <c r="A120" s="597"/>
      <c r="B120" s="598"/>
      <c r="C120" s="598"/>
      <c r="D120" s="598"/>
      <c r="E120" s="598"/>
      <c r="F120" s="598"/>
      <c r="G120" s="598"/>
      <c r="H120" s="598"/>
      <c r="I120" s="598"/>
      <c r="J120" s="598"/>
      <c r="K120" s="599"/>
      <c r="L120" s="59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0"/>
      <c r="AL120" s="580"/>
      <c r="AM120" s="580"/>
      <c r="AN120" s="580"/>
      <c r="AO120" s="580"/>
      <c r="AP120" s="580"/>
      <c r="AQ120" s="580"/>
      <c r="AR120" s="580"/>
      <c r="AS120" s="580"/>
      <c r="AT120" s="580"/>
      <c r="AU120" s="580"/>
      <c r="AV120" s="580"/>
      <c r="AW120" s="580"/>
      <c r="AX120" s="580"/>
      <c r="AY120" s="580"/>
      <c r="AZ120" s="580"/>
      <c r="BA120" s="580"/>
    </row>
    <row r="121" spans="1:53" ht="6" customHeight="1">
      <c r="A121" s="581" t="s">
        <v>181</v>
      </c>
      <c r="B121" s="582"/>
      <c r="C121" s="582"/>
      <c r="D121" s="582"/>
      <c r="E121" s="582"/>
      <c r="F121" s="582"/>
      <c r="G121" s="582"/>
      <c r="H121" s="582"/>
      <c r="I121" s="582"/>
      <c r="J121" s="582"/>
      <c r="K121" s="583"/>
      <c r="L121" s="590">
        <f>IF('基本シート'!R17="体力",1,0)</f>
        <v>0</v>
      </c>
      <c r="M121" s="580"/>
      <c r="N121" s="580"/>
      <c r="O121" s="580"/>
      <c r="P121" s="580"/>
      <c r="Q121" s="580"/>
      <c r="R121" s="580"/>
      <c r="S121" s="580">
        <f>IF('基本シート'!R17="反射",1,0)</f>
        <v>0</v>
      </c>
      <c r="T121" s="580"/>
      <c r="U121" s="580"/>
      <c r="V121" s="580"/>
      <c r="W121" s="580"/>
      <c r="X121" s="580"/>
      <c r="Y121" s="580"/>
      <c r="Z121" s="580">
        <f>IF('基本シート'!R17="知覚",1,0)</f>
        <v>0</v>
      </c>
      <c r="AA121" s="580"/>
      <c r="AB121" s="580"/>
      <c r="AC121" s="580"/>
      <c r="AD121" s="580"/>
      <c r="AE121" s="580"/>
      <c r="AF121" s="580"/>
      <c r="AG121" s="580">
        <f>IF('基本シート'!R17="理知",1,0)</f>
        <v>0</v>
      </c>
      <c r="AH121" s="580"/>
      <c r="AI121" s="580"/>
      <c r="AJ121" s="580"/>
      <c r="AK121" s="580"/>
      <c r="AL121" s="580"/>
      <c r="AM121" s="580"/>
      <c r="AN121" s="580">
        <f>IF('基本シート'!R17="意志",1,0)</f>
        <v>0</v>
      </c>
      <c r="AO121" s="580"/>
      <c r="AP121" s="580"/>
      <c r="AQ121" s="580"/>
      <c r="AR121" s="580"/>
      <c r="AS121" s="580"/>
      <c r="AT121" s="580"/>
      <c r="AU121" s="580">
        <f>IF('基本シート'!R17="幸運",1,0)</f>
        <v>1</v>
      </c>
      <c r="AV121" s="580"/>
      <c r="AW121" s="580"/>
      <c r="AX121" s="580"/>
      <c r="AY121" s="580"/>
      <c r="AZ121" s="580"/>
      <c r="BA121" s="580"/>
    </row>
    <row r="122" spans="1:53" ht="6" customHeight="1">
      <c r="A122" s="584"/>
      <c r="B122" s="585"/>
      <c r="C122" s="585"/>
      <c r="D122" s="585"/>
      <c r="E122" s="585"/>
      <c r="F122" s="585"/>
      <c r="G122" s="585"/>
      <c r="H122" s="585"/>
      <c r="I122" s="585"/>
      <c r="J122" s="585"/>
      <c r="K122" s="586"/>
      <c r="L122" s="59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0"/>
      <c r="AL122" s="580"/>
      <c r="AM122" s="580"/>
      <c r="AN122" s="580"/>
      <c r="AO122" s="580"/>
      <c r="AP122" s="580"/>
      <c r="AQ122" s="580"/>
      <c r="AR122" s="580"/>
      <c r="AS122" s="580"/>
      <c r="AT122" s="580"/>
      <c r="AU122" s="580"/>
      <c r="AV122" s="580"/>
      <c r="AW122" s="580"/>
      <c r="AX122" s="580"/>
      <c r="AY122" s="580"/>
      <c r="AZ122" s="580"/>
      <c r="BA122" s="580"/>
    </row>
    <row r="123" spans="1:53" ht="6" customHeight="1">
      <c r="A123" s="587"/>
      <c r="B123" s="588"/>
      <c r="C123" s="588"/>
      <c r="D123" s="588"/>
      <c r="E123" s="588"/>
      <c r="F123" s="588"/>
      <c r="G123" s="588"/>
      <c r="H123" s="588"/>
      <c r="I123" s="588"/>
      <c r="J123" s="588"/>
      <c r="K123" s="589"/>
      <c r="L123" s="59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0"/>
      <c r="AL123" s="580"/>
      <c r="AM123" s="580"/>
      <c r="AN123" s="580"/>
      <c r="AO123" s="580"/>
      <c r="AP123" s="580"/>
      <c r="AQ123" s="580"/>
      <c r="AR123" s="580"/>
      <c r="AS123" s="580"/>
      <c r="AT123" s="580"/>
      <c r="AU123" s="580"/>
      <c r="AV123" s="580"/>
      <c r="AW123" s="580"/>
      <c r="AX123" s="580"/>
      <c r="AY123" s="580"/>
      <c r="AZ123" s="580"/>
      <c r="BA123" s="580"/>
    </row>
    <row r="124" spans="1:53" ht="6" customHeight="1">
      <c r="A124" s="581" t="s">
        <v>182</v>
      </c>
      <c r="B124" s="582"/>
      <c r="C124" s="582"/>
      <c r="D124" s="582"/>
      <c r="E124" s="582"/>
      <c r="F124" s="582"/>
      <c r="G124" s="582"/>
      <c r="H124" s="582"/>
      <c r="I124" s="582"/>
      <c r="J124" s="582"/>
      <c r="K124" s="583"/>
      <c r="L124" s="590">
        <f>SUM(L112:R123)</f>
        <v>11</v>
      </c>
      <c r="M124" s="580"/>
      <c r="N124" s="580"/>
      <c r="O124" s="580"/>
      <c r="P124" s="580"/>
      <c r="Q124" s="580"/>
      <c r="R124" s="580"/>
      <c r="S124" s="580">
        <f>SUM(S112:Y123)</f>
        <v>15</v>
      </c>
      <c r="T124" s="580"/>
      <c r="U124" s="580"/>
      <c r="V124" s="580"/>
      <c r="W124" s="580"/>
      <c r="X124" s="580"/>
      <c r="Y124" s="580"/>
      <c r="Z124" s="580">
        <f>SUM(Z112:AF123)</f>
        <v>16</v>
      </c>
      <c r="AA124" s="580"/>
      <c r="AB124" s="580"/>
      <c r="AC124" s="580"/>
      <c r="AD124" s="580"/>
      <c r="AE124" s="580"/>
      <c r="AF124" s="580"/>
      <c r="AG124" s="580">
        <f>SUM(AG112:AM123)</f>
        <v>10</v>
      </c>
      <c r="AH124" s="580"/>
      <c r="AI124" s="580"/>
      <c r="AJ124" s="580"/>
      <c r="AK124" s="580"/>
      <c r="AL124" s="580"/>
      <c r="AM124" s="580"/>
      <c r="AN124" s="580">
        <f>SUM(AN112:AT123)</f>
        <v>6</v>
      </c>
      <c r="AO124" s="580"/>
      <c r="AP124" s="580"/>
      <c r="AQ124" s="580"/>
      <c r="AR124" s="580"/>
      <c r="AS124" s="580"/>
      <c r="AT124" s="580"/>
      <c r="AU124" s="580">
        <f>SUM(AU112:BA123)</f>
        <v>15</v>
      </c>
      <c r="AV124" s="580"/>
      <c r="AW124" s="580"/>
      <c r="AX124" s="580"/>
      <c r="AY124" s="580"/>
      <c r="AZ124" s="580"/>
      <c r="BA124" s="580"/>
    </row>
    <row r="125" spans="1:53" ht="6" customHeight="1">
      <c r="A125" s="584"/>
      <c r="B125" s="585"/>
      <c r="C125" s="585"/>
      <c r="D125" s="585"/>
      <c r="E125" s="585"/>
      <c r="F125" s="585"/>
      <c r="G125" s="585"/>
      <c r="H125" s="585"/>
      <c r="I125" s="585"/>
      <c r="J125" s="585"/>
      <c r="K125" s="586"/>
      <c r="L125" s="59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0"/>
      <c r="AL125" s="580"/>
      <c r="AM125" s="580"/>
      <c r="AN125" s="580"/>
      <c r="AO125" s="580"/>
      <c r="AP125" s="580"/>
      <c r="AQ125" s="580"/>
      <c r="AR125" s="580"/>
      <c r="AS125" s="580"/>
      <c r="AT125" s="580"/>
      <c r="AU125" s="580"/>
      <c r="AV125" s="580"/>
      <c r="AW125" s="580"/>
      <c r="AX125" s="580"/>
      <c r="AY125" s="580"/>
      <c r="AZ125" s="580"/>
      <c r="BA125" s="580"/>
    </row>
    <row r="126" spans="1:53" ht="6" customHeight="1">
      <c r="A126" s="587"/>
      <c r="B126" s="588"/>
      <c r="C126" s="588"/>
      <c r="D126" s="588"/>
      <c r="E126" s="588"/>
      <c r="F126" s="588"/>
      <c r="G126" s="588"/>
      <c r="H126" s="588"/>
      <c r="I126" s="588"/>
      <c r="J126" s="588"/>
      <c r="K126" s="589"/>
      <c r="L126" s="59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0"/>
      <c r="AL126" s="580"/>
      <c r="AM126" s="580"/>
      <c r="AN126" s="580"/>
      <c r="AO126" s="580"/>
      <c r="AP126" s="580"/>
      <c r="AQ126" s="580"/>
      <c r="AR126" s="580"/>
      <c r="AS126" s="580"/>
      <c r="AT126" s="580"/>
      <c r="AU126" s="580"/>
      <c r="AV126" s="580"/>
      <c r="AW126" s="580"/>
      <c r="AX126" s="580"/>
      <c r="AY126" s="580"/>
      <c r="AZ126" s="580"/>
      <c r="BA126" s="580"/>
    </row>
    <row r="127" spans="1:53" ht="6" customHeight="1">
      <c r="A127" s="574"/>
      <c r="B127" s="575"/>
      <c r="C127" s="575"/>
      <c r="D127" s="575"/>
      <c r="E127" s="575"/>
      <c r="F127" s="575"/>
      <c r="G127" s="575"/>
      <c r="H127" s="575"/>
      <c r="I127" s="575"/>
      <c r="J127" s="575"/>
      <c r="K127" s="576"/>
      <c r="L127" s="557" t="s">
        <v>183</v>
      </c>
      <c r="M127" s="557"/>
      <c r="N127" s="557"/>
      <c r="O127" s="557"/>
      <c r="P127" s="557"/>
      <c r="Q127" s="557"/>
      <c r="R127" s="557"/>
      <c r="S127" s="557" t="s">
        <v>183</v>
      </c>
      <c r="T127" s="557"/>
      <c r="U127" s="557"/>
      <c r="V127" s="557"/>
      <c r="W127" s="557"/>
      <c r="X127" s="557"/>
      <c r="Y127" s="557"/>
      <c r="Z127" s="557" t="s">
        <v>184</v>
      </c>
      <c r="AA127" s="557"/>
      <c r="AB127" s="557"/>
      <c r="AC127" s="557"/>
      <c r="AD127" s="557"/>
      <c r="AE127" s="557"/>
      <c r="AF127" s="557"/>
      <c r="AG127" s="557" t="s">
        <v>183</v>
      </c>
      <c r="AH127" s="557"/>
      <c r="AI127" s="557"/>
      <c r="AJ127" s="557"/>
      <c r="AK127" s="557"/>
      <c r="AL127" s="557"/>
      <c r="AM127" s="557"/>
      <c r="AN127" s="557" t="s">
        <v>183</v>
      </c>
      <c r="AO127" s="557"/>
      <c r="AP127" s="557"/>
      <c r="AQ127" s="557"/>
      <c r="AR127" s="557"/>
      <c r="AS127" s="557"/>
      <c r="AT127" s="557"/>
      <c r="AU127" s="557" t="s">
        <v>183</v>
      </c>
      <c r="AV127" s="557"/>
      <c r="AW127" s="557"/>
      <c r="AX127" s="557"/>
      <c r="AY127" s="557"/>
      <c r="AZ127" s="557"/>
      <c r="BA127" s="558"/>
    </row>
    <row r="128" spans="1:53" ht="6" customHeight="1">
      <c r="A128" s="577"/>
      <c r="B128" s="578"/>
      <c r="C128" s="578"/>
      <c r="D128" s="578"/>
      <c r="E128" s="578"/>
      <c r="F128" s="578"/>
      <c r="G128" s="578"/>
      <c r="H128" s="578"/>
      <c r="I128" s="578"/>
      <c r="J128" s="578"/>
      <c r="K128" s="579"/>
      <c r="L128" s="557"/>
      <c r="M128" s="557"/>
      <c r="N128" s="557"/>
      <c r="O128" s="557"/>
      <c r="P128" s="557"/>
      <c r="Q128" s="557"/>
      <c r="R128" s="557"/>
      <c r="S128" s="557"/>
      <c r="T128" s="557"/>
      <c r="U128" s="557"/>
      <c r="V128" s="557"/>
      <c r="W128" s="557"/>
      <c r="X128" s="557"/>
      <c r="Y128" s="557"/>
      <c r="Z128" s="557"/>
      <c r="AA128" s="557"/>
      <c r="AB128" s="557"/>
      <c r="AC128" s="557"/>
      <c r="AD128" s="557"/>
      <c r="AE128" s="557"/>
      <c r="AF128" s="557"/>
      <c r="AG128" s="557"/>
      <c r="AH128" s="557"/>
      <c r="AI128" s="557"/>
      <c r="AJ128" s="557"/>
      <c r="AK128" s="557"/>
      <c r="AL128" s="557"/>
      <c r="AM128" s="557"/>
      <c r="AN128" s="557"/>
      <c r="AO128" s="557"/>
      <c r="AP128" s="557"/>
      <c r="AQ128" s="557"/>
      <c r="AR128" s="557"/>
      <c r="AS128" s="557"/>
      <c r="AT128" s="557"/>
      <c r="AU128" s="557"/>
      <c r="AV128" s="557"/>
      <c r="AW128" s="557"/>
      <c r="AX128" s="557"/>
      <c r="AY128" s="557"/>
      <c r="AZ128" s="557"/>
      <c r="BA128" s="558"/>
    </row>
    <row r="129" spans="1:53" ht="6" customHeight="1">
      <c r="A129" s="559" t="s">
        <v>185</v>
      </c>
      <c r="B129" s="560"/>
      <c r="C129" s="560"/>
      <c r="D129" s="560"/>
      <c r="E129" s="560"/>
      <c r="F129" s="560"/>
      <c r="G129" s="560"/>
      <c r="H129" s="560"/>
      <c r="I129" s="560"/>
      <c r="J129" s="560"/>
      <c r="K129" s="561"/>
      <c r="L129" s="568">
        <f>INT(L124/3)</f>
        <v>3</v>
      </c>
      <c r="M129" s="569"/>
      <c r="N129" s="569"/>
      <c r="O129" s="569"/>
      <c r="P129" s="569"/>
      <c r="Q129" s="569"/>
      <c r="R129" s="569"/>
      <c r="S129" s="569">
        <f>INT(S124/3)</f>
        <v>5</v>
      </c>
      <c r="T129" s="569"/>
      <c r="U129" s="569"/>
      <c r="V129" s="569"/>
      <c r="W129" s="569"/>
      <c r="X129" s="569"/>
      <c r="Y129" s="569"/>
      <c r="Z129" s="569">
        <f>INT(Z124/3)</f>
        <v>5</v>
      </c>
      <c r="AA129" s="569"/>
      <c r="AB129" s="569"/>
      <c r="AC129" s="569"/>
      <c r="AD129" s="569"/>
      <c r="AE129" s="569"/>
      <c r="AF129" s="569"/>
      <c r="AG129" s="569">
        <f>INT(AG124/3)</f>
        <v>3</v>
      </c>
      <c r="AH129" s="569"/>
      <c r="AI129" s="569"/>
      <c r="AJ129" s="569"/>
      <c r="AK129" s="569"/>
      <c r="AL129" s="569"/>
      <c r="AM129" s="569"/>
      <c r="AN129" s="569">
        <f>INT(AN124/3)</f>
        <v>2</v>
      </c>
      <c r="AO129" s="569"/>
      <c r="AP129" s="569"/>
      <c r="AQ129" s="569"/>
      <c r="AR129" s="569"/>
      <c r="AS129" s="569"/>
      <c r="AT129" s="569"/>
      <c r="AU129" s="569">
        <f>INT(AU124/3)</f>
        <v>5</v>
      </c>
      <c r="AV129" s="569"/>
      <c r="AW129" s="569"/>
      <c r="AX129" s="569"/>
      <c r="AY129" s="569"/>
      <c r="AZ129" s="569"/>
      <c r="BA129" s="569"/>
    </row>
    <row r="130" spans="1:53" ht="6" customHeight="1">
      <c r="A130" s="562"/>
      <c r="B130" s="563"/>
      <c r="C130" s="563"/>
      <c r="D130" s="563"/>
      <c r="E130" s="563"/>
      <c r="F130" s="563"/>
      <c r="G130" s="563"/>
      <c r="H130" s="563"/>
      <c r="I130" s="563"/>
      <c r="J130" s="563"/>
      <c r="K130" s="564"/>
      <c r="L130" s="570"/>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1"/>
      <c r="AY130" s="571"/>
      <c r="AZ130" s="571"/>
      <c r="BA130" s="571"/>
    </row>
    <row r="131" spans="1:53" ht="6" customHeight="1">
      <c r="A131" s="562"/>
      <c r="B131" s="563"/>
      <c r="C131" s="563"/>
      <c r="D131" s="563"/>
      <c r="E131" s="563"/>
      <c r="F131" s="563"/>
      <c r="G131" s="563"/>
      <c r="H131" s="563"/>
      <c r="I131" s="563"/>
      <c r="J131" s="563"/>
      <c r="K131" s="564"/>
      <c r="L131" s="570"/>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1"/>
      <c r="AY131" s="571"/>
      <c r="AZ131" s="571"/>
      <c r="BA131" s="571"/>
    </row>
    <row r="132" spans="1:53" ht="6" customHeight="1">
      <c r="A132" s="565"/>
      <c r="B132" s="566"/>
      <c r="C132" s="566"/>
      <c r="D132" s="566"/>
      <c r="E132" s="566"/>
      <c r="F132" s="566"/>
      <c r="G132" s="566"/>
      <c r="H132" s="566"/>
      <c r="I132" s="566"/>
      <c r="J132" s="566"/>
      <c r="K132" s="567"/>
      <c r="L132" s="572"/>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3"/>
      <c r="AY132" s="573"/>
      <c r="AZ132" s="573"/>
      <c r="BA132" s="573"/>
    </row>
    <row r="133" ht="6" customHeight="1"/>
    <row r="134" ht="6" customHeight="1"/>
    <row r="135" ht="6" customHeight="1"/>
    <row r="136" ht="6" customHeight="1"/>
    <row r="137" ht="6" customHeight="1"/>
    <row r="138" ht="6" customHeight="1"/>
    <row r="139" ht="6" customHeight="1"/>
    <row r="140" ht="6" customHeight="1"/>
    <row r="141" ht="6" customHeight="1"/>
    <row r="142" ht="6" customHeight="1"/>
    <row r="143" ht="6" customHeight="1"/>
    <row r="144" ht="6" customHeight="1"/>
  </sheetData>
  <sheetProtection password="E1BC" sheet="1" selectLockedCells="1"/>
  <mergeCells count="164">
    <mergeCell ref="AM91:AR93"/>
    <mergeCell ref="AS91:BA93"/>
    <mergeCell ref="AM94:AR96"/>
    <mergeCell ref="AS94:BA96"/>
    <mergeCell ref="AQ18:BA20"/>
    <mergeCell ref="H42:L45"/>
    <mergeCell ref="H46:L47"/>
    <mergeCell ref="H48:L50"/>
    <mergeCell ref="M42:V44"/>
    <mergeCell ref="M45:V47"/>
    <mergeCell ref="M48:V50"/>
    <mergeCell ref="AB42:AJ44"/>
    <mergeCell ref="AB45:AJ47"/>
    <mergeCell ref="AB48:AJ50"/>
    <mergeCell ref="A1:AG20"/>
    <mergeCell ref="AH2:AP6"/>
    <mergeCell ref="AQ2:BA6"/>
    <mergeCell ref="AH7:AP11"/>
    <mergeCell ref="AQ7:BA11"/>
    <mergeCell ref="AH12:AP14"/>
    <mergeCell ref="AQ12:BA14"/>
    <mergeCell ref="AH15:AP17"/>
    <mergeCell ref="AQ15:BA17"/>
    <mergeCell ref="AH18:AP20"/>
    <mergeCell ref="A24:BB27"/>
    <mergeCell ref="A28:P29"/>
    <mergeCell ref="Q28:V29"/>
    <mergeCell ref="W28:AA29"/>
    <mergeCell ref="AB28:BB29"/>
    <mergeCell ref="AB30:BB32"/>
    <mergeCell ref="A33:B35"/>
    <mergeCell ref="C33:P35"/>
    <mergeCell ref="Q33:V35"/>
    <mergeCell ref="W33:AA35"/>
    <mergeCell ref="AB33:BB35"/>
    <mergeCell ref="A30:B32"/>
    <mergeCell ref="C30:P32"/>
    <mergeCell ref="Q30:V32"/>
    <mergeCell ref="W30:AA32"/>
    <mergeCell ref="AB36:BB38"/>
    <mergeCell ref="B42:F46"/>
    <mergeCell ref="W42:AA45"/>
    <mergeCell ref="AK42:AO45"/>
    <mergeCell ref="W46:AA47"/>
    <mergeCell ref="AK46:AO47"/>
    <mergeCell ref="AP42:AX44"/>
    <mergeCell ref="AP45:AX47"/>
    <mergeCell ref="A36:B38"/>
    <mergeCell ref="C36:P38"/>
    <mergeCell ref="Q36:V38"/>
    <mergeCell ref="W36:AA38"/>
    <mergeCell ref="A54:W56"/>
    <mergeCell ref="Z54:AT56"/>
    <mergeCell ref="AP48:AX50"/>
    <mergeCell ref="AU54:AZ56"/>
    <mergeCell ref="B47:F48"/>
    <mergeCell ref="W48:AA50"/>
    <mergeCell ref="AK48:AO50"/>
    <mergeCell ref="B49:D50"/>
    <mergeCell ref="E49:F50"/>
    <mergeCell ref="A57:W59"/>
    <mergeCell ref="Z57:AT59"/>
    <mergeCell ref="AU57:AZ59"/>
    <mergeCell ref="A60:W62"/>
    <mergeCell ref="Z60:AT62"/>
    <mergeCell ref="AU60:AZ62"/>
    <mergeCell ref="A63:W65"/>
    <mergeCell ref="Z63:AT65"/>
    <mergeCell ref="AU63:AZ65"/>
    <mergeCell ref="A66:W68"/>
    <mergeCell ref="Z66:AT68"/>
    <mergeCell ref="AU66:AZ68"/>
    <mergeCell ref="AM72:BA73"/>
    <mergeCell ref="AM74:BA74"/>
    <mergeCell ref="A75:AE77"/>
    <mergeCell ref="AF75:AH77"/>
    <mergeCell ref="AI75:AJ77"/>
    <mergeCell ref="AM75:BA77"/>
    <mergeCell ref="A72:AJ74"/>
    <mergeCell ref="A78:AE80"/>
    <mergeCell ref="AF78:AH80"/>
    <mergeCell ref="AI78:AJ80"/>
    <mergeCell ref="AM78:BA80"/>
    <mergeCell ref="AI87:AJ89"/>
    <mergeCell ref="AM85:AR87"/>
    <mergeCell ref="AM88:AR90"/>
    <mergeCell ref="A84:AE86"/>
    <mergeCell ref="AF84:AH86"/>
    <mergeCell ref="AI84:AJ86"/>
    <mergeCell ref="AM82:BA84"/>
    <mergeCell ref="AS85:BA87"/>
    <mergeCell ref="AS88:BA90"/>
    <mergeCell ref="AL99:BA102"/>
    <mergeCell ref="AD99:AK102"/>
    <mergeCell ref="A81:AE83"/>
    <mergeCell ref="AF81:AH83"/>
    <mergeCell ref="AI81:AJ83"/>
    <mergeCell ref="A90:AE92"/>
    <mergeCell ref="AF90:AH92"/>
    <mergeCell ref="AI90:AJ92"/>
    <mergeCell ref="A87:AE89"/>
    <mergeCell ref="AF87:AH89"/>
    <mergeCell ref="A93:AE95"/>
    <mergeCell ref="AF93:AH95"/>
    <mergeCell ref="AI93:AJ95"/>
    <mergeCell ref="B99:V103"/>
    <mergeCell ref="B97:V98"/>
    <mergeCell ref="S112:Y114"/>
    <mergeCell ref="Z112:AF114"/>
    <mergeCell ref="AG112:AM114"/>
    <mergeCell ref="AG109:AM111"/>
    <mergeCell ref="A105:BA108"/>
    <mergeCell ref="A109:K111"/>
    <mergeCell ref="L109:R111"/>
    <mergeCell ref="S109:Y111"/>
    <mergeCell ref="Z109:AF111"/>
    <mergeCell ref="AU118:BA120"/>
    <mergeCell ref="AN109:AT111"/>
    <mergeCell ref="AU109:BA111"/>
    <mergeCell ref="L115:R117"/>
    <mergeCell ref="S115:Y117"/>
    <mergeCell ref="Z115:AF117"/>
    <mergeCell ref="AG115:AM117"/>
    <mergeCell ref="AN112:AT114"/>
    <mergeCell ref="AU112:BA114"/>
    <mergeCell ref="L112:R114"/>
    <mergeCell ref="AN115:AT117"/>
    <mergeCell ref="A112:K114"/>
    <mergeCell ref="AU115:BA117"/>
    <mergeCell ref="A118:K120"/>
    <mergeCell ref="L118:R120"/>
    <mergeCell ref="S118:Y120"/>
    <mergeCell ref="Z118:AF120"/>
    <mergeCell ref="AG118:AM120"/>
    <mergeCell ref="A115:K117"/>
    <mergeCell ref="AN118:AT120"/>
    <mergeCell ref="S121:Y123"/>
    <mergeCell ref="Z121:AF123"/>
    <mergeCell ref="AG121:AM123"/>
    <mergeCell ref="AN121:AT123"/>
    <mergeCell ref="AU121:BA123"/>
    <mergeCell ref="AU124:BA126"/>
    <mergeCell ref="A124:K126"/>
    <mergeCell ref="L124:R126"/>
    <mergeCell ref="S124:Y126"/>
    <mergeCell ref="Z124:AF126"/>
    <mergeCell ref="AG124:AM126"/>
    <mergeCell ref="AN124:AT126"/>
    <mergeCell ref="A121:K123"/>
    <mergeCell ref="L121:R123"/>
    <mergeCell ref="S127:Y128"/>
    <mergeCell ref="Z127:AF128"/>
    <mergeCell ref="AG127:AM128"/>
    <mergeCell ref="AN127:AT128"/>
    <mergeCell ref="AU127:BA128"/>
    <mergeCell ref="A129:K132"/>
    <mergeCell ref="L129:R132"/>
    <mergeCell ref="S129:Y132"/>
    <mergeCell ref="Z129:AF132"/>
    <mergeCell ref="AG129:AM132"/>
    <mergeCell ref="AN129:AT132"/>
    <mergeCell ref="AU129:BA132"/>
    <mergeCell ref="A127:K128"/>
    <mergeCell ref="L127:R128"/>
  </mergeCells>
  <conditionalFormatting sqref="AK48:AO50 W48:AA50 A112:BA132 B49:D50 C30:BB38 A60:W62 AL99:BA102 H48:L50">
    <cfRule type="cellIs" priority="8" dxfId="1" operator="equal">
      <formula>0</formula>
    </cfRule>
  </conditionalFormatting>
  <conditionalFormatting sqref="Z57:AZ62">
    <cfRule type="cellIs" priority="2" dxfId="1" operator="equal" stopIfTrue="1">
      <formula>0</formula>
    </cfRule>
  </conditionalFormatting>
  <conditionalFormatting sqref="AF93:AH95">
    <cfRule type="cellIs" priority="1" dxfId="1" operator="equal" stopIfTrue="1">
      <formula>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N81"/>
  <sheetViews>
    <sheetView zoomScalePageLayoutView="0" workbookViewId="0" topLeftCell="A1">
      <selection activeCell="AG6" sqref="AG6:AM6"/>
    </sheetView>
  </sheetViews>
  <sheetFormatPr defaultColWidth="9.00390625" defaultRowHeight="13.5"/>
  <cols>
    <col min="1" max="1" width="2.875" style="20" bestFit="1" customWidth="1"/>
    <col min="2" max="40" width="3.125" style="20" customWidth="1"/>
    <col min="41" max="49" width="3.125" style="0" customWidth="1"/>
    <col min="50" max="50" width="3.125" style="4" customWidth="1"/>
    <col min="51" max="57" width="3.125" style="0" customWidth="1"/>
    <col min="58" max="58" width="7.25390625" style="0" customWidth="1"/>
    <col min="59" max="59" width="6.75390625" style="0" customWidth="1"/>
    <col min="60" max="60" width="5.375" style="0" customWidth="1"/>
    <col min="61" max="74" width="3.125" style="0" customWidth="1"/>
  </cols>
  <sheetData>
    <row r="1" ht="13.5">
      <c r="AX1" s="5"/>
    </row>
    <row r="2" spans="1:50" ht="13.5">
      <c r="A2" s="21"/>
      <c r="B2" s="823" t="s">
        <v>47</v>
      </c>
      <c r="C2" s="823"/>
      <c r="D2" s="823"/>
      <c r="E2" s="823"/>
      <c r="F2" s="823"/>
      <c r="G2" s="823">
        <f>SUM(I3:J9)</f>
        <v>3</v>
      </c>
      <c r="H2" s="823"/>
      <c r="I2" s="823" t="s">
        <v>58</v>
      </c>
      <c r="J2" s="823"/>
      <c r="K2" s="823" t="s">
        <v>13</v>
      </c>
      <c r="L2" s="823"/>
      <c r="M2" s="823"/>
      <c r="N2" s="823"/>
      <c r="O2" s="90"/>
      <c r="P2" s="23"/>
      <c r="Q2" s="23"/>
      <c r="R2" s="23"/>
      <c r="V2" s="58"/>
      <c r="W2" s="58"/>
      <c r="X2" s="890" t="s">
        <v>27</v>
      </c>
      <c r="Y2" s="896"/>
      <c r="Z2" s="875"/>
      <c r="AG2" s="906" t="s">
        <v>189</v>
      </c>
      <c r="AH2" s="906"/>
      <c r="AI2" s="906"/>
      <c r="AJ2" s="906"/>
      <c r="AK2" s="906"/>
      <c r="AL2" s="906"/>
      <c r="AM2" s="906"/>
      <c r="AN2" s="877" t="s">
        <v>216</v>
      </c>
      <c r="AO2" s="877"/>
      <c r="AP2" s="877" t="s">
        <v>220</v>
      </c>
      <c r="AQ2" s="877"/>
      <c r="AX2" s="5"/>
    </row>
    <row r="3" spans="1:43" ht="13.5">
      <c r="A3" s="21"/>
      <c r="B3" s="825" t="s">
        <v>753</v>
      </c>
      <c r="C3" s="825"/>
      <c r="D3" s="825"/>
      <c r="E3" s="825"/>
      <c r="F3" s="825"/>
      <c r="G3" s="825"/>
      <c r="H3" s="825"/>
      <c r="I3" s="825">
        <v>1</v>
      </c>
      <c r="J3" s="825"/>
      <c r="K3" s="825" t="s">
        <v>754</v>
      </c>
      <c r="L3" s="825"/>
      <c r="M3" s="825"/>
      <c r="N3" s="825"/>
      <c r="O3" s="90"/>
      <c r="P3" s="23"/>
      <c r="Q3" s="23"/>
      <c r="R3" s="23"/>
      <c r="U3" s="8"/>
      <c r="V3" s="14"/>
      <c r="W3" s="14"/>
      <c r="X3" s="864" t="s">
        <v>233</v>
      </c>
      <c r="Y3" s="889"/>
      <c r="Z3" s="822"/>
      <c r="AC3" s="906" t="s">
        <v>219</v>
      </c>
      <c r="AD3" s="906"/>
      <c r="AE3" s="906"/>
      <c r="AF3" s="907"/>
      <c r="AG3" s="825" t="s">
        <v>788</v>
      </c>
      <c r="AH3" s="825"/>
      <c r="AI3" s="825"/>
      <c r="AJ3" s="825"/>
      <c r="AK3" s="825"/>
      <c r="AL3" s="825"/>
      <c r="AM3" s="825"/>
      <c r="AN3" s="825">
        <v>2</v>
      </c>
      <c r="AO3" s="825"/>
      <c r="AP3" s="648">
        <v>2</v>
      </c>
      <c r="AQ3" s="648"/>
    </row>
    <row r="4" spans="1:43" ht="13.5">
      <c r="A4" s="21"/>
      <c r="B4" s="825" t="s">
        <v>753</v>
      </c>
      <c r="C4" s="825"/>
      <c r="D4" s="825"/>
      <c r="E4" s="825"/>
      <c r="F4" s="825"/>
      <c r="G4" s="825"/>
      <c r="H4" s="825"/>
      <c r="I4" s="825">
        <v>0</v>
      </c>
      <c r="J4" s="825"/>
      <c r="K4" s="825" t="s">
        <v>757</v>
      </c>
      <c r="L4" s="825"/>
      <c r="M4" s="825"/>
      <c r="N4" s="825"/>
      <c r="O4" s="90"/>
      <c r="P4" s="23"/>
      <c r="Q4" s="23"/>
      <c r="R4" s="23"/>
      <c r="U4" s="8"/>
      <c r="V4" s="8"/>
      <c r="W4" s="8"/>
      <c r="X4" s="8"/>
      <c r="Y4" s="8"/>
      <c r="Z4" s="8"/>
      <c r="AA4" s="8"/>
      <c r="AB4" s="8"/>
      <c r="AC4" s="906" t="s">
        <v>144</v>
      </c>
      <c r="AD4" s="906"/>
      <c r="AE4" s="906"/>
      <c r="AF4" s="906"/>
      <c r="AG4" s="865" t="s">
        <v>789</v>
      </c>
      <c r="AH4" s="865"/>
      <c r="AI4" s="865"/>
      <c r="AJ4" s="865"/>
      <c r="AK4" s="865"/>
      <c r="AL4" s="865"/>
      <c r="AM4" s="865"/>
      <c r="AN4" s="856">
        <v>1</v>
      </c>
      <c r="AO4" s="824"/>
      <c r="AP4" s="112"/>
      <c r="AQ4" s="112"/>
    </row>
    <row r="5" spans="1:43" ht="13.5">
      <c r="A5" s="21"/>
      <c r="B5" s="825" t="s">
        <v>755</v>
      </c>
      <c r="C5" s="825"/>
      <c r="D5" s="825"/>
      <c r="E5" s="825"/>
      <c r="F5" s="825"/>
      <c r="G5" s="825"/>
      <c r="H5" s="825"/>
      <c r="I5" s="825">
        <v>2</v>
      </c>
      <c r="J5" s="825"/>
      <c r="K5" s="825" t="s">
        <v>756</v>
      </c>
      <c r="L5" s="825"/>
      <c r="M5" s="825"/>
      <c r="N5" s="825"/>
      <c r="O5" s="90"/>
      <c r="P5" s="23"/>
      <c r="Q5" s="823" t="s">
        <v>441</v>
      </c>
      <c r="R5" s="823"/>
      <c r="S5" s="823"/>
      <c r="T5" s="823"/>
      <c r="U5" s="823" t="s">
        <v>232</v>
      </c>
      <c r="V5" s="823"/>
      <c r="W5" s="823"/>
      <c r="X5" s="823"/>
      <c r="Y5" s="823"/>
      <c r="Z5" s="823"/>
      <c r="AA5" s="823"/>
      <c r="AC5" s="906" t="s">
        <v>221</v>
      </c>
      <c r="AD5" s="906"/>
      <c r="AE5" s="906"/>
      <c r="AF5" s="906"/>
      <c r="AG5" s="865" t="s">
        <v>790</v>
      </c>
      <c r="AH5" s="865"/>
      <c r="AI5" s="865"/>
      <c r="AJ5" s="865"/>
      <c r="AK5" s="865"/>
      <c r="AL5" s="865"/>
      <c r="AM5" s="865"/>
      <c r="AN5" s="856">
        <v>0</v>
      </c>
      <c r="AO5" s="824"/>
      <c r="AP5" s="112"/>
      <c r="AQ5" s="112"/>
    </row>
    <row r="6" spans="1:43" ht="13.5">
      <c r="A6" s="22"/>
      <c r="B6" s="825"/>
      <c r="C6" s="825"/>
      <c r="D6" s="825"/>
      <c r="E6" s="825"/>
      <c r="F6" s="825"/>
      <c r="G6" s="825"/>
      <c r="H6" s="825"/>
      <c r="I6" s="825"/>
      <c r="J6" s="825"/>
      <c r="K6" s="856"/>
      <c r="L6" s="872"/>
      <c r="M6" s="872"/>
      <c r="N6" s="824"/>
      <c r="O6" s="90"/>
      <c r="P6" s="23"/>
      <c r="Q6" s="23"/>
      <c r="R6" s="23"/>
      <c r="AC6" s="906" t="s">
        <v>222</v>
      </c>
      <c r="AD6" s="906"/>
      <c r="AE6" s="906"/>
      <c r="AF6" s="906"/>
      <c r="AG6" s="865" t="s">
        <v>856</v>
      </c>
      <c r="AH6" s="865"/>
      <c r="AI6" s="865"/>
      <c r="AJ6" s="865"/>
      <c r="AK6" s="865"/>
      <c r="AL6" s="865"/>
      <c r="AM6" s="865"/>
      <c r="AN6" s="856">
        <v>0</v>
      </c>
      <c r="AO6" s="824"/>
      <c r="AP6" s="112"/>
      <c r="AQ6" s="112"/>
    </row>
    <row r="7" spans="1:43" ht="13.5">
      <c r="A7" s="22"/>
      <c r="B7" s="825"/>
      <c r="C7" s="825"/>
      <c r="D7" s="825"/>
      <c r="E7" s="825"/>
      <c r="F7" s="825"/>
      <c r="G7" s="825"/>
      <c r="H7" s="825"/>
      <c r="I7" s="825"/>
      <c r="J7" s="825"/>
      <c r="K7" s="856"/>
      <c r="L7" s="872"/>
      <c r="M7" s="872"/>
      <c r="N7" s="824"/>
      <c r="O7" s="90"/>
      <c r="P7" s="23"/>
      <c r="Q7" s="438" t="s">
        <v>227</v>
      </c>
      <c r="R7" s="438"/>
      <c r="S7" s="438"/>
      <c r="T7" s="835">
        <f>IF(ISERROR(IF(G2&gt;11,(G2-11)*200+'参照欄'!AM59,VLOOKUP('基本シート'!G2,'参照欄'!AL51:AM59,2,0))+'参照欄'!AM61+IF(AT42-50&lt;=0,0,(AT42-50)/10)+'参照欄'!AM62),0,IF(G2&gt;11,(G2-11)*200+'参照欄'!AM59,VLOOKUP('基本シート'!G2,'参照欄'!AL51:AM59,2,0))+'参照欄'!AM61+IF(AT42-50&lt;=0,0,(AT42-50)/10)+'参照欄'!AM62)</f>
        <v>0</v>
      </c>
      <c r="U7" s="836"/>
      <c r="V7" s="837"/>
      <c r="AC7" s="906" t="s">
        <v>223</v>
      </c>
      <c r="AD7" s="906"/>
      <c r="AE7" s="906"/>
      <c r="AF7" s="906"/>
      <c r="AG7" s="865" t="s">
        <v>855</v>
      </c>
      <c r="AH7" s="865"/>
      <c r="AI7" s="865"/>
      <c r="AJ7" s="865"/>
      <c r="AK7" s="865"/>
      <c r="AL7" s="865"/>
      <c r="AM7" s="865"/>
      <c r="AN7" s="856">
        <v>0</v>
      </c>
      <c r="AO7" s="824"/>
      <c r="AP7" s="112"/>
      <c r="AQ7" s="112"/>
    </row>
    <row r="8" spans="1:60" ht="13.5">
      <c r="A8" s="22"/>
      <c r="B8" s="825"/>
      <c r="C8" s="825"/>
      <c r="D8" s="825"/>
      <c r="E8" s="825"/>
      <c r="F8" s="825"/>
      <c r="G8" s="825"/>
      <c r="H8" s="825"/>
      <c r="I8" s="825"/>
      <c r="J8" s="825"/>
      <c r="K8" s="856"/>
      <c r="L8" s="872"/>
      <c r="M8" s="872"/>
      <c r="N8" s="824"/>
      <c r="O8" s="90"/>
      <c r="P8" s="23"/>
      <c r="Q8" s="438"/>
      <c r="R8" s="438"/>
      <c r="S8" s="438"/>
      <c r="T8" s="838"/>
      <c r="U8" s="839"/>
      <c r="V8" s="840"/>
      <c r="AC8" s="906" t="s">
        <v>224</v>
      </c>
      <c r="AD8" s="906"/>
      <c r="AE8" s="906"/>
      <c r="AF8" s="906"/>
      <c r="AG8" s="865" t="s">
        <v>857</v>
      </c>
      <c r="AH8" s="865"/>
      <c r="AI8" s="865"/>
      <c r="AJ8" s="865"/>
      <c r="AK8" s="865"/>
      <c r="AL8" s="865"/>
      <c r="AM8" s="865"/>
      <c r="AN8" s="856">
        <v>3</v>
      </c>
      <c r="AO8" s="824"/>
      <c r="AP8" s="112"/>
      <c r="AQ8" s="112"/>
      <c r="BH8" s="8"/>
    </row>
    <row r="9" spans="1:60" ht="13.5">
      <c r="A9" s="22"/>
      <c r="B9" s="825"/>
      <c r="C9" s="825"/>
      <c r="D9" s="825"/>
      <c r="E9" s="825"/>
      <c r="F9" s="825"/>
      <c r="G9" s="825"/>
      <c r="H9" s="825"/>
      <c r="I9" s="825"/>
      <c r="J9" s="825"/>
      <c r="K9" s="856"/>
      <c r="L9" s="872"/>
      <c r="M9" s="872"/>
      <c r="N9" s="824"/>
      <c r="O9" s="90"/>
      <c r="P9" s="23"/>
      <c r="Q9" s="23"/>
      <c r="R9" s="23"/>
      <c r="AC9" s="906" t="s">
        <v>225</v>
      </c>
      <c r="AD9" s="906"/>
      <c r="AE9" s="906"/>
      <c r="AF9" s="906"/>
      <c r="AG9" s="865" t="s">
        <v>858</v>
      </c>
      <c r="AH9" s="865"/>
      <c r="AI9" s="865"/>
      <c r="AJ9" s="865"/>
      <c r="AK9" s="865"/>
      <c r="AL9" s="865"/>
      <c r="AM9" s="865"/>
      <c r="AN9" s="856">
        <v>20</v>
      </c>
      <c r="AO9" s="824"/>
      <c r="AP9" s="112"/>
      <c r="AQ9" s="112"/>
      <c r="BH9" s="8"/>
    </row>
    <row r="10" spans="2:60" ht="13.5">
      <c r="B10" s="114">
        <f>IF(AND(B3=B4,B4=B5),2,IF(B3=B4,1,0))</f>
        <v>1</v>
      </c>
      <c r="C10" s="114" t="str">
        <f>IF(B10=1,"A",0)</f>
        <v>A</v>
      </c>
      <c r="AC10" s="906" t="s">
        <v>226</v>
      </c>
      <c r="AD10" s="906"/>
      <c r="AE10" s="906"/>
      <c r="AF10" s="906"/>
      <c r="AG10" s="865" t="s">
        <v>859</v>
      </c>
      <c r="AH10" s="865"/>
      <c r="AI10" s="865"/>
      <c r="AJ10" s="865"/>
      <c r="AK10" s="865"/>
      <c r="AL10" s="865"/>
      <c r="AM10" s="865"/>
      <c r="AN10" s="856">
        <v>1</v>
      </c>
      <c r="AO10" s="824"/>
      <c r="AP10" s="112"/>
      <c r="AQ10" s="112"/>
      <c r="BH10" s="8"/>
    </row>
    <row r="11" spans="2:60" ht="13.5">
      <c r="B11" s="864" t="s">
        <v>50</v>
      </c>
      <c r="C11" s="889"/>
      <c r="D11" s="822"/>
      <c r="E11" s="864" t="s">
        <v>0</v>
      </c>
      <c r="F11" s="822"/>
      <c r="G11" s="864" t="s">
        <v>1</v>
      </c>
      <c r="H11" s="822"/>
      <c r="I11" s="864" t="s">
        <v>2</v>
      </c>
      <c r="J11" s="822"/>
      <c r="K11" s="864" t="s">
        <v>3</v>
      </c>
      <c r="L11" s="822"/>
      <c r="M11" s="864" t="s">
        <v>48</v>
      </c>
      <c r="N11" s="822"/>
      <c r="O11" s="864" t="s">
        <v>5</v>
      </c>
      <c r="P11" s="822"/>
      <c r="BH11" s="8"/>
    </row>
    <row r="12" spans="2:60" ht="13.5">
      <c r="B12" s="864" t="s">
        <v>52</v>
      </c>
      <c r="C12" s="889"/>
      <c r="D12" s="822"/>
      <c r="E12" s="864">
        <f>IF(ISERROR(SUM(VLOOKUP($B$3,'参照欄'!$B:$I,3,0)+VLOOKUP($B$4,'参照欄'!$B:$I,3,0)+VLOOKUP($B$5,'参照欄'!$B:$I,3,0))+IF(R17=E$11,1,0)+E17+E18),0,SUM(VLOOKUP($B$3,'参照欄'!$B:$I,3,0)+VLOOKUP($B$4,'参照欄'!$B:$I,3,0)+VLOOKUP($B$5,'参照欄'!$B:$I,3,0))+IF(R17=E$11,1,0)+E17+E18)</f>
        <v>11</v>
      </c>
      <c r="F12" s="822"/>
      <c r="G12" s="864">
        <f>IF(ISERROR(SUM(VLOOKUP($B$3,'参照欄'!$B:$I,4,0)+VLOOKUP($B$4,'参照欄'!$B:$I,4,0)+VLOOKUP($B$5,'参照欄'!$B:$I,4,0))+IF($R$17=G$11,1,0)+G17+G18),0,SUM(VLOOKUP($B$3,'参照欄'!$B:$I,4,0)+VLOOKUP($B$4,'参照欄'!$B:$I,4,0)+VLOOKUP($B$5,'参照欄'!$B:$I,4,0))+IF($R$17=G$11,1,0)+G17+G18)</f>
        <v>15</v>
      </c>
      <c r="H12" s="822"/>
      <c r="I12" s="864">
        <f>IF(ISERROR(SUM(VLOOKUP($B$3,'参照欄'!$B:$I,5,0)+VLOOKUP($B$4,'参照欄'!$B:$I,5,0)+VLOOKUP($B$5,'参照欄'!$B:$I,5,0))+IF($R$17=I$11,1,0)+I17+I18),0,SUM(VLOOKUP($B$3,'参照欄'!$B:$I,5,0)+VLOOKUP($B$4,'参照欄'!$B:$I,5,0)+VLOOKUP($B$5,'参照欄'!$B:$I,5,0))+IF($R$17=I$11,1,0)+I17+I18)</f>
        <v>16</v>
      </c>
      <c r="J12" s="822"/>
      <c r="K12" s="864">
        <f>IF(ISERROR(SUM(VLOOKUP($B$3,'参照欄'!$B:$I,6,0)+VLOOKUP($B$4,'参照欄'!$B:$I,6,0)+VLOOKUP($B$5,'参照欄'!$B:$I,6,0))+IF($R$17=K$11,1,0)+K17+K18),0,SUM(VLOOKUP($B$3,'参照欄'!$B:$I,6,0)+VLOOKUP($B$4,'参照欄'!$B:$I,6,0)+VLOOKUP($B$5,'参照欄'!$B:$I,6,0))+IF($R$17=K$11,1,0)+K17+K18)</f>
        <v>10</v>
      </c>
      <c r="L12" s="822"/>
      <c r="M12" s="864">
        <f>IF(ISERROR(SUM(VLOOKUP($B$3,'参照欄'!$B:$I,7,0)+VLOOKUP($B$4,'参照欄'!$B:$I,7,0)+VLOOKUP($B$5,'参照欄'!$B:$I,7,0))+IF($R$17=M$11,1,0)+M17+M18),0,SUM(VLOOKUP($B$3,'参照欄'!$B:$I,7,0)+VLOOKUP($B$4,'参照欄'!$B:$I,7,0)+VLOOKUP($B$5,'参照欄'!$B:$I,7,0))+IF($R$17=M$11,1,0)+M17+M18)</f>
        <v>6</v>
      </c>
      <c r="N12" s="822"/>
      <c r="O12" s="864">
        <f>IF(ISERROR(SUM(VLOOKUP($B$3,'参照欄'!$B:$I,8,0)+VLOOKUP($B$4,'参照欄'!$B:$I,8,0)+VLOOKUP($B$5,'参照欄'!$B:$I,8,0))+IF($R$17=O$11,1,0)+O17+O18),0,SUM(VLOOKUP($B$3,'参照欄'!$B:$I,8,0)+VLOOKUP($B$4,'参照欄'!$B:$I,8,0)+VLOOKUP($B$5,'参照欄'!$B:$I,8,0))+IF($R$17=O$11,1,0)+O17+O18)</f>
        <v>15</v>
      </c>
      <c r="P12" s="822"/>
      <c r="BH12" s="8"/>
    </row>
    <row r="13" spans="2:60" ht="13.5">
      <c r="B13" s="864" t="s">
        <v>22</v>
      </c>
      <c r="C13" s="889"/>
      <c r="D13" s="822"/>
      <c r="E13" s="864">
        <f>INT(E12/3)</f>
        <v>3</v>
      </c>
      <c r="F13" s="822"/>
      <c r="G13" s="864">
        <f>INT(G12/3)</f>
        <v>5</v>
      </c>
      <c r="H13" s="822"/>
      <c r="I13" s="864">
        <f>INT(I12/3)</f>
        <v>5</v>
      </c>
      <c r="J13" s="822"/>
      <c r="K13" s="864">
        <f>INT(K12/3)</f>
        <v>3</v>
      </c>
      <c r="L13" s="822"/>
      <c r="M13" s="864">
        <f>INT(M12/3)</f>
        <v>2</v>
      </c>
      <c r="N13" s="822"/>
      <c r="O13" s="864">
        <f>INT(O12/3)</f>
        <v>5</v>
      </c>
      <c r="P13" s="822"/>
      <c r="BH13" s="8"/>
    </row>
    <row r="14" ht="13.5">
      <c r="BH14" s="8"/>
    </row>
    <row r="15" spans="2:60" ht="13.5" customHeight="1" thickBot="1">
      <c r="B15" s="27" t="s">
        <v>51</v>
      </c>
      <c r="J15" s="23"/>
      <c r="BH15" s="8"/>
    </row>
    <row r="16" spans="2:60" ht="13.5">
      <c r="B16" s="856"/>
      <c r="C16" s="872"/>
      <c r="D16" s="824"/>
      <c r="E16" s="822" t="s">
        <v>0</v>
      </c>
      <c r="F16" s="823"/>
      <c r="G16" s="823" t="s">
        <v>1</v>
      </c>
      <c r="H16" s="823"/>
      <c r="I16" s="823" t="s">
        <v>2</v>
      </c>
      <c r="J16" s="823"/>
      <c r="K16" s="823" t="s">
        <v>3</v>
      </c>
      <c r="L16" s="823"/>
      <c r="M16" s="823" t="s">
        <v>48</v>
      </c>
      <c r="N16" s="823"/>
      <c r="O16" s="823" t="s">
        <v>5</v>
      </c>
      <c r="P16" s="823"/>
      <c r="R16" s="869" t="s">
        <v>49</v>
      </c>
      <c r="S16" s="870"/>
      <c r="T16" s="871"/>
      <c r="BH16" s="8"/>
    </row>
    <row r="17" spans="2:60" ht="14.25" thickBot="1">
      <c r="B17" s="826" t="s">
        <v>64</v>
      </c>
      <c r="C17" s="827"/>
      <c r="D17" s="828"/>
      <c r="E17" s="824"/>
      <c r="F17" s="825"/>
      <c r="G17" s="824"/>
      <c r="H17" s="825"/>
      <c r="I17" s="824"/>
      <c r="J17" s="825"/>
      <c r="K17" s="824"/>
      <c r="L17" s="825"/>
      <c r="M17" s="824"/>
      <c r="N17" s="825"/>
      <c r="O17" s="824"/>
      <c r="P17" s="825"/>
      <c r="R17" s="866" t="s">
        <v>759</v>
      </c>
      <c r="S17" s="867"/>
      <c r="T17" s="868"/>
      <c r="BH17" s="8"/>
    </row>
    <row r="18" spans="2:60" ht="14.25" thickBot="1">
      <c r="B18" s="826" t="s">
        <v>228</v>
      </c>
      <c r="C18" s="827"/>
      <c r="D18" s="828"/>
      <c r="E18" s="825"/>
      <c r="F18" s="825"/>
      <c r="G18" s="825"/>
      <c r="H18" s="825"/>
      <c r="I18" s="825"/>
      <c r="J18" s="825"/>
      <c r="K18" s="825"/>
      <c r="L18" s="825"/>
      <c r="M18" s="825"/>
      <c r="N18" s="825"/>
      <c r="O18" s="825"/>
      <c r="P18" s="825"/>
      <c r="BH18" s="8"/>
    </row>
    <row r="19" spans="27:60" ht="14.25" thickBot="1">
      <c r="AA19" s="912" t="s">
        <v>57</v>
      </c>
      <c r="AB19" s="913"/>
      <c r="AC19" s="913"/>
      <c r="AD19" s="913"/>
      <c r="AE19" s="913"/>
      <c r="AF19" s="913"/>
      <c r="AG19" s="913"/>
      <c r="AH19" s="914"/>
      <c r="BH19" s="8"/>
    </row>
    <row r="20" spans="2:66" ht="13.5" customHeight="1">
      <c r="B20" s="873" t="s">
        <v>71</v>
      </c>
      <c r="C20" s="850"/>
      <c r="D20" s="850"/>
      <c r="E20" s="850"/>
      <c r="F20" s="850"/>
      <c r="G20" s="850"/>
      <c r="H20" s="850"/>
      <c r="I20" s="34"/>
      <c r="J20" s="34"/>
      <c r="K20" s="850" t="s">
        <v>53</v>
      </c>
      <c r="L20" s="850"/>
      <c r="M20" s="850" t="s">
        <v>54</v>
      </c>
      <c r="N20" s="850"/>
      <c r="O20" s="850" t="s">
        <v>336</v>
      </c>
      <c r="P20" s="850"/>
      <c r="Q20" s="850" t="s">
        <v>337</v>
      </c>
      <c r="R20" s="850"/>
      <c r="S20" s="850" t="s">
        <v>55</v>
      </c>
      <c r="T20" s="850"/>
      <c r="U20" s="908" t="s">
        <v>353</v>
      </c>
      <c r="V20" s="909"/>
      <c r="W20" s="850" t="s">
        <v>56</v>
      </c>
      <c r="X20" s="850"/>
      <c r="Y20" s="850" t="s">
        <v>338</v>
      </c>
      <c r="Z20" s="850"/>
      <c r="AA20" s="850" t="s">
        <v>341</v>
      </c>
      <c r="AB20" s="850"/>
      <c r="AC20" s="850" t="s">
        <v>347</v>
      </c>
      <c r="AD20" s="850"/>
      <c r="AE20" s="882" t="s">
        <v>348</v>
      </c>
      <c r="AF20" s="894"/>
      <c r="AG20" s="882" t="s">
        <v>349</v>
      </c>
      <c r="AH20" s="894"/>
      <c r="AI20" s="882" t="s">
        <v>79</v>
      </c>
      <c r="AJ20" s="883"/>
      <c r="AK20" s="105" t="s">
        <v>65</v>
      </c>
      <c r="AL20" s="36" t="s">
        <v>66</v>
      </c>
      <c r="AM20" s="36" t="s">
        <v>73</v>
      </c>
      <c r="AN20" s="36" t="s">
        <v>67</v>
      </c>
      <c r="AO20" s="36" t="s">
        <v>68</v>
      </c>
      <c r="AP20" s="36" t="s">
        <v>74</v>
      </c>
      <c r="AQ20" s="36" t="s">
        <v>69</v>
      </c>
      <c r="AR20" s="36" t="s">
        <v>75</v>
      </c>
      <c r="AS20" s="37" t="s">
        <v>70</v>
      </c>
      <c r="AT20" s="843" t="s">
        <v>216</v>
      </c>
      <c r="AU20" s="844"/>
      <c r="AX20"/>
      <c r="BN20" s="8"/>
    </row>
    <row r="21" spans="2:66" ht="13.5">
      <c r="B21" s="876" t="s">
        <v>78</v>
      </c>
      <c r="C21" s="877"/>
      <c r="D21" s="877"/>
      <c r="E21" s="877"/>
      <c r="F21" s="877"/>
      <c r="G21" s="877"/>
      <c r="H21" s="877"/>
      <c r="I21" s="890" t="s">
        <v>45</v>
      </c>
      <c r="J21" s="875"/>
      <c r="K21" s="823">
        <f>INT((G13+I13)/2)</f>
        <v>5</v>
      </c>
      <c r="L21" s="823"/>
      <c r="M21" s="823">
        <f>INT((G13+O13)/2)</f>
        <v>5</v>
      </c>
      <c r="N21" s="823"/>
      <c r="O21" s="823">
        <f>INT((K13+I13)/2)</f>
        <v>4</v>
      </c>
      <c r="P21" s="823"/>
      <c r="Q21" s="823">
        <f>INT((K13+O13)/2)</f>
        <v>4</v>
      </c>
      <c r="R21" s="823"/>
      <c r="S21" s="823">
        <f>G13+K13</f>
        <v>8</v>
      </c>
      <c r="T21" s="823"/>
      <c r="U21" s="910"/>
      <c r="V21" s="911"/>
      <c r="W21" s="823">
        <f>E12</f>
        <v>11</v>
      </c>
      <c r="X21" s="823"/>
      <c r="Y21" s="823">
        <f>M12</f>
        <v>6</v>
      </c>
      <c r="Z21" s="823"/>
      <c r="AA21" s="823"/>
      <c r="AB21" s="823"/>
      <c r="AC21" s="915"/>
      <c r="AD21" s="916"/>
      <c r="AE21" s="916"/>
      <c r="AF21" s="916"/>
      <c r="AG21" s="916"/>
      <c r="AH21" s="917"/>
      <c r="AI21" s="884" t="s">
        <v>80</v>
      </c>
      <c r="AJ21" s="885"/>
      <c r="AK21" s="845"/>
      <c r="AL21" s="846"/>
      <c r="AM21" s="846"/>
      <c r="AN21" s="846"/>
      <c r="AO21" s="846"/>
      <c r="AP21" s="846"/>
      <c r="AQ21" s="846"/>
      <c r="AR21" s="846"/>
      <c r="AS21" s="846"/>
      <c r="AT21" s="846"/>
      <c r="AU21" s="847"/>
      <c r="AX21"/>
      <c r="BN21" s="8"/>
    </row>
    <row r="22" spans="2:66" ht="13.5">
      <c r="B22" s="879" t="str">
        <f>B3</f>
        <v>ストライカー</v>
      </c>
      <c r="C22" s="823"/>
      <c r="D22" s="823"/>
      <c r="E22" s="823"/>
      <c r="F22" s="823"/>
      <c r="G22" s="823"/>
      <c r="H22" s="823"/>
      <c r="I22" s="864">
        <f>I3</f>
        <v>1</v>
      </c>
      <c r="J22" s="822"/>
      <c r="K22" s="851">
        <f>IF(ISERROR(VLOOKUP(B$22&amp;I$22,'参照欄'!$K:$T,2,0)),"",VLOOKUP(B$22&amp;I$22,'参照欄'!$K:$T,2,0))</f>
        <v>1</v>
      </c>
      <c r="L22" s="851"/>
      <c r="M22" s="851">
        <f>IF(ISERROR(VLOOKUP(B$22&amp;I$22,'参照欄'!$K:$T,3,0)),"",VLOOKUP(B$22&amp;I$22,'参照欄'!$K:$T,3,0))</f>
        <v>0</v>
      </c>
      <c r="N22" s="851"/>
      <c r="O22" s="851">
        <f>IF(ISERROR(VLOOKUP(B$22&amp;I$22,'参照欄'!$K:$T,4,0)),"",VLOOKUP(B$22&amp;I$22,'参照欄'!$K:$T,4,0))</f>
        <v>1</v>
      </c>
      <c r="P22" s="851"/>
      <c r="Q22" s="851">
        <f>IF(ISERROR(VLOOKUP(B$22&amp;I$22,'参照欄'!$K:$T,5,0)),"",VLOOKUP(B$22&amp;I$22,'参照欄'!$K:$T,5,0))</f>
        <v>0</v>
      </c>
      <c r="R22" s="851"/>
      <c r="S22" s="851">
        <f>IF(ISERROR(VLOOKUP(B$22&amp;I$22,'参照欄'!$K:$T,6,0)),"",VLOOKUP(B$22&amp;I$22,'参照欄'!$K:$T,6,0))</f>
        <v>0</v>
      </c>
      <c r="T22" s="851"/>
      <c r="U22" s="864">
        <f>IF(ISERROR(VLOOKUP(B$22&amp;I$22,'参照欄'!$K:$T,7,0)),"",VLOOKUP(B$22&amp;I$22,'参照欄'!$K:$T,7,0))</f>
        <v>6</v>
      </c>
      <c r="V22" s="822"/>
      <c r="W22" s="851">
        <f>IF(ISERROR(VLOOKUP(B$22&amp;I$22,'参照欄'!$K:$T,8,0)),"",VLOOKUP(B$22&amp;I$22,'参照欄'!$K:$T,8,0))</f>
        <v>2</v>
      </c>
      <c r="X22" s="851"/>
      <c r="Y22" s="851">
        <f>IF(ISERROR(VLOOKUP(B$22&amp;I$22,'参照欄'!$K:$T,9,0)),"",VLOOKUP(B$22&amp;I$22,'参照欄'!$K:$T,9,0))</f>
        <v>3</v>
      </c>
      <c r="Z22" s="851"/>
      <c r="AA22" s="851">
        <f>IF(ISERROR(VLOOKUP(B$22&amp;I$22,'参照欄'!$K:$T,10,0)),"",VLOOKUP(B$22&amp;I$22,'参照欄'!$K:$T,10,0))</f>
        <v>2</v>
      </c>
      <c r="AB22" s="851"/>
      <c r="AC22" s="918"/>
      <c r="AD22" s="846"/>
      <c r="AE22" s="846"/>
      <c r="AF22" s="846"/>
      <c r="AG22" s="846"/>
      <c r="AH22" s="919"/>
      <c r="AI22" s="856"/>
      <c r="AJ22" s="872"/>
      <c r="AK22" s="845"/>
      <c r="AL22" s="846"/>
      <c r="AM22" s="846"/>
      <c r="AN22" s="846"/>
      <c r="AO22" s="846"/>
      <c r="AP22" s="846"/>
      <c r="AQ22" s="846"/>
      <c r="AR22" s="846"/>
      <c r="AS22" s="846"/>
      <c r="AT22" s="846"/>
      <c r="AU22" s="847"/>
      <c r="AX22"/>
      <c r="BN22" s="8"/>
    </row>
    <row r="23" spans="2:66" ht="13.5">
      <c r="B23" s="879" t="str">
        <f>IF($B$10=0,B4,IF($B$10=1,B5,IF($B$10=2,B6)))</f>
        <v>グラムメタル_バインダー防御</v>
      </c>
      <c r="C23" s="823"/>
      <c r="D23" s="823"/>
      <c r="E23" s="823"/>
      <c r="F23" s="823"/>
      <c r="G23" s="823"/>
      <c r="H23" s="823"/>
      <c r="I23" s="864">
        <f>IF('基本シート'!$B$10=0,'基本シート'!I4,IF('基本シート'!$B$10=1,'基本シート'!I5,IF('基本シート'!$B$10=2,'基本シート'!I6)))</f>
        <v>2</v>
      </c>
      <c r="J23" s="822"/>
      <c r="K23" s="851">
        <f>IF(ISERROR(VLOOKUP(B$23&amp;I$23,'参照欄'!$K:$T,2,0)),"",VLOOKUP(B$23&amp;I$23,'参照欄'!$K:$T,2,0))</f>
        <v>2</v>
      </c>
      <c r="L23" s="851"/>
      <c r="M23" s="851">
        <f>IF(ISERROR(VLOOKUP(B$23&amp;I$23,'参照欄'!$K:$T,3,0)),"",VLOOKUP(B$23&amp;I$23,'参照欄'!$K:$T,3,0))</f>
        <v>2</v>
      </c>
      <c r="N23" s="851"/>
      <c r="O23" s="851">
        <f>IF(ISERROR(VLOOKUP(B$23&amp;I$23,'参照欄'!$K:$T,4,0)),"",VLOOKUP(B$23&amp;I$23,'参照欄'!$K:$T,4,0))</f>
        <v>1</v>
      </c>
      <c r="P23" s="851"/>
      <c r="Q23" s="851">
        <f>IF(ISERROR(VLOOKUP(B$23&amp;I$23,'参照欄'!$K:$T,5,0)),"",VLOOKUP(B$23&amp;I$23,'参照欄'!$K:$T,5,0))</f>
        <v>2</v>
      </c>
      <c r="R23" s="851"/>
      <c r="S23" s="851">
        <f>IF(ISERROR(VLOOKUP(B$23&amp;I$23,'参照欄'!$K:$T,6,0)),"",VLOOKUP(B$23&amp;I$23,'参照欄'!$K:$T,6,0))</f>
        <v>2</v>
      </c>
      <c r="T23" s="851"/>
      <c r="U23" s="851">
        <f>IF(ISERROR(VLOOKUP(B$23&amp;I$23,'参照欄'!$K:$T,7,0)),"",VLOOKUP(B$23&amp;I$23,'参照欄'!$K:$T,7,0))</f>
        <v>12</v>
      </c>
      <c r="V23" s="851"/>
      <c r="W23" s="851">
        <f>IF(ISERROR(VLOOKUP(B$23&amp;I$23,'参照欄'!$K:$T,8,0)),"",VLOOKUP(B$23&amp;I$23,'参照欄'!$K:$T,8,0))</f>
        <v>6</v>
      </c>
      <c r="X23" s="851"/>
      <c r="Y23" s="851">
        <f>IF(ISERROR(VLOOKUP(B$23&amp;I$23,'参照欄'!$K:$T,9,0)),"",VLOOKUP(B$23&amp;I$23,'参照欄'!$K:$T,9,0))</f>
        <v>6</v>
      </c>
      <c r="Z23" s="851"/>
      <c r="AA23" s="851">
        <f>IF(ISERROR(VLOOKUP(B$23&amp;I$23,'参照欄'!$K:$T,10,0)),"",VLOOKUP(B$23&amp;I$23,'参照欄'!$K:$T,10,0))</f>
        <v>2</v>
      </c>
      <c r="AB23" s="851"/>
      <c r="AC23" s="918"/>
      <c r="AD23" s="846"/>
      <c r="AE23" s="846"/>
      <c r="AF23" s="846"/>
      <c r="AG23" s="846"/>
      <c r="AH23" s="919"/>
      <c r="AI23" s="856"/>
      <c r="AJ23" s="872"/>
      <c r="AK23" s="845"/>
      <c r="AL23" s="846"/>
      <c r="AM23" s="846"/>
      <c r="AN23" s="846"/>
      <c r="AO23" s="846"/>
      <c r="AP23" s="846"/>
      <c r="AQ23" s="846"/>
      <c r="AR23" s="846"/>
      <c r="AS23" s="846"/>
      <c r="AT23" s="846"/>
      <c r="AU23" s="847"/>
      <c r="AX23"/>
      <c r="BN23" s="8"/>
    </row>
    <row r="24" spans="2:66" ht="13.5">
      <c r="B24" s="879">
        <f>IF($B$10=0,B5,IF($B$10=1,B6,IF($B$10=2,B7)))</f>
        <v>0</v>
      </c>
      <c r="C24" s="823"/>
      <c r="D24" s="823"/>
      <c r="E24" s="823"/>
      <c r="F24" s="823"/>
      <c r="G24" s="823"/>
      <c r="H24" s="823"/>
      <c r="I24" s="864">
        <f>IF('基本シート'!$B$10=0,'基本シート'!I5,IF('基本シート'!$B$10=1,'基本シート'!I6,IF('基本シート'!$B$10=2,'基本シート'!I7)))</f>
        <v>0</v>
      </c>
      <c r="J24" s="822"/>
      <c r="K24" s="851">
        <f>IF(ISERROR(VLOOKUP(B$24&amp;I$24,'参照欄'!$K:$T,2,0)),"",VLOOKUP(B$24&amp;I$24,'参照欄'!$K:$T,2,0))</f>
      </c>
      <c r="L24" s="851"/>
      <c r="M24" s="851">
        <f>IF(ISERROR(VLOOKUP(B$24&amp;I$24,'参照欄'!$K:$T,3,0)),"",VLOOKUP(B$24&amp;I$24,'参照欄'!$K:$T,3,0))</f>
      </c>
      <c r="N24" s="851"/>
      <c r="O24" s="851">
        <f>IF(ISERROR(VLOOKUP(B$24&amp;I$24,'参照欄'!$K:$T,4,0)),"",VLOOKUP(B$24&amp;I$24,'参照欄'!$K:$T,4,0))</f>
      </c>
      <c r="P24" s="851"/>
      <c r="Q24" s="851">
        <f>IF(ISERROR(VLOOKUP(B$24&amp;I$24,'参照欄'!$K:$T,5,0)),"",VLOOKUP(B$24&amp;I$24,'参照欄'!$K:$T,5,0))</f>
      </c>
      <c r="R24" s="851"/>
      <c r="S24" s="851">
        <f>IF(ISERROR(VLOOKUP(B$24&amp;I$24,'参照欄'!$K:$T,6,0)),"",VLOOKUP(B$24&amp;I$24,'参照欄'!$K:$T,6,0))</f>
      </c>
      <c r="T24" s="851"/>
      <c r="U24" s="851">
        <f>IF(ISERROR(VLOOKUP(B$24&amp;I$24,'参照欄'!$K:$T,7,0)),"",VLOOKUP(B$24&amp;I$24,'参照欄'!$K:$T,7,0))</f>
      </c>
      <c r="V24" s="851"/>
      <c r="W24" s="851">
        <f>IF(ISERROR(VLOOKUP(B$24&amp;I$24,'参照欄'!$K:$T,8,0)),"",VLOOKUP(B$24&amp;I$24,'参照欄'!$K:$T,8,0))</f>
      </c>
      <c r="X24" s="851"/>
      <c r="Y24" s="851">
        <f>IF(ISERROR(VLOOKUP(B$24&amp;I$24,'参照欄'!$K:$T,9,0)),"",VLOOKUP(B$24&amp;I$24,'参照欄'!$K:$T,9,0))</f>
      </c>
      <c r="Z24" s="851"/>
      <c r="AA24" s="851">
        <f>IF(ISERROR(VLOOKUP(B$24&amp;I$24,'参照欄'!$K:$T,10,0)),"",VLOOKUP(B$24&amp;I$24,'参照欄'!$K:$T,10,0))</f>
      </c>
      <c r="AB24" s="851"/>
      <c r="AC24" s="918"/>
      <c r="AD24" s="846"/>
      <c r="AE24" s="846"/>
      <c r="AF24" s="846"/>
      <c r="AG24" s="846"/>
      <c r="AH24" s="919"/>
      <c r="AI24" s="856"/>
      <c r="AJ24" s="872"/>
      <c r="AK24" s="845"/>
      <c r="AL24" s="846"/>
      <c r="AM24" s="846"/>
      <c r="AN24" s="846"/>
      <c r="AO24" s="846"/>
      <c r="AP24" s="846"/>
      <c r="AQ24" s="846"/>
      <c r="AR24" s="846"/>
      <c r="AS24" s="846"/>
      <c r="AT24" s="846"/>
      <c r="AU24" s="847"/>
      <c r="AX24"/>
      <c r="BN24" s="8"/>
    </row>
    <row r="25" spans="2:66" ht="13.5">
      <c r="B25" s="879">
        <f>IF($B$10=0,B6,IF($B$10=1,B7,IF($B$10=2,B8)))</f>
        <v>0</v>
      </c>
      <c r="C25" s="823"/>
      <c r="D25" s="823"/>
      <c r="E25" s="823"/>
      <c r="F25" s="823"/>
      <c r="G25" s="823"/>
      <c r="H25" s="823"/>
      <c r="I25" s="864">
        <f>IF('基本シート'!$B$10=0,'基本シート'!I6,IF('基本シート'!$B$10=1,'基本シート'!I7,IF('基本シート'!$B$10=2,'基本シート'!I8)))</f>
        <v>0</v>
      </c>
      <c r="J25" s="822"/>
      <c r="K25" s="851">
        <f>IF(ISERROR(VLOOKUP(B$25&amp;I$25,'参照欄'!$K:$T,2,0)),"",VLOOKUP(B$25&amp;I$25,'参照欄'!$K:$T,2,0))</f>
      </c>
      <c r="L25" s="851"/>
      <c r="M25" s="851">
        <f>IF(ISERROR(VLOOKUP(B$25&amp;I$25,'参照欄'!$K:$T,3,0)),"",VLOOKUP(B$25&amp;I$25,'参照欄'!$K:$T,3,0))</f>
      </c>
      <c r="N25" s="851"/>
      <c r="O25" s="851">
        <f>IF(ISERROR(VLOOKUP(B$25&amp;I$25,'参照欄'!$K:$T,4,0)),"",VLOOKUP(B$25&amp;I$25,'参照欄'!$K:$T,4,0))</f>
      </c>
      <c r="P25" s="851"/>
      <c r="Q25" s="851">
        <f>IF(ISERROR(VLOOKUP(B$25&amp;I$25,'参照欄'!$K:$T,5,0)),"",VLOOKUP(B$25&amp;I$25,'参照欄'!$K:$T,5,0))</f>
      </c>
      <c r="R25" s="851"/>
      <c r="S25" s="851">
        <f>IF(ISERROR(VLOOKUP(B$25&amp;I$25,'参照欄'!$K:$T,6,0)),"",VLOOKUP(B$25&amp;I$25,'参照欄'!$K:$T,6,0))</f>
      </c>
      <c r="T25" s="851"/>
      <c r="U25" s="851">
        <f>IF(ISERROR(VLOOKUP(B$25&amp;I$25,'参照欄'!$K:$T,7,0)),"",VLOOKUP(B$25&amp;I$25,'参照欄'!$K:$T,7,0))</f>
      </c>
      <c r="V25" s="851"/>
      <c r="W25" s="851">
        <f>IF(ISERROR(VLOOKUP(B$25&amp;I$25,'参照欄'!$K:$T,8,0)),"",VLOOKUP(B$25&amp;I$25,'参照欄'!$K:$T,8,0))</f>
      </c>
      <c r="X25" s="851"/>
      <c r="Y25" s="851">
        <f>IF(ISERROR(VLOOKUP(B$25&amp;I$25,'参照欄'!$K:$T,9,0)),"",VLOOKUP(B$25&amp;I$25,'参照欄'!$K:$T,9,0))</f>
      </c>
      <c r="Z25" s="851"/>
      <c r="AA25" s="851">
        <f>IF(ISERROR(VLOOKUP(B$25&amp;I$25,'参照欄'!$K:$T,10,0)),"",VLOOKUP(B$25&amp;I$25,'参照欄'!$K:$T,10,0))</f>
      </c>
      <c r="AB25" s="851"/>
      <c r="AC25" s="918"/>
      <c r="AD25" s="846"/>
      <c r="AE25" s="846"/>
      <c r="AF25" s="846"/>
      <c r="AG25" s="846"/>
      <c r="AH25" s="919"/>
      <c r="AI25" s="856"/>
      <c r="AJ25" s="872"/>
      <c r="AK25" s="845"/>
      <c r="AL25" s="846"/>
      <c r="AM25" s="846"/>
      <c r="AN25" s="846"/>
      <c r="AO25" s="846"/>
      <c r="AP25" s="846"/>
      <c r="AQ25" s="846"/>
      <c r="AR25" s="846"/>
      <c r="AS25" s="846"/>
      <c r="AT25" s="846"/>
      <c r="AU25" s="847"/>
      <c r="AX25"/>
      <c r="BN25" s="8"/>
    </row>
    <row r="26" spans="2:50" ht="13.5">
      <c r="B26" s="879">
        <f>IF($B$10=0,B7,IF($B$10=1,B8,IF($B$10=2,B9)))</f>
        <v>0</v>
      </c>
      <c r="C26" s="823"/>
      <c r="D26" s="823"/>
      <c r="E26" s="823"/>
      <c r="F26" s="823"/>
      <c r="G26" s="823"/>
      <c r="H26" s="823"/>
      <c r="I26" s="864">
        <f>IF('基本シート'!$B$10=0,'基本シート'!I7,IF('基本シート'!$B$10=1,'基本シート'!I8,IF('基本シート'!$B$10=2,'基本シート'!I9)))</f>
        <v>0</v>
      </c>
      <c r="J26" s="822"/>
      <c r="K26" s="851">
        <f>IF(ISERROR(VLOOKUP(B$26&amp;I$26,'参照欄'!$K:$T,2,0)),"",VLOOKUP(B$26&amp;I$26,'参照欄'!$K:$T,2,0))</f>
      </c>
      <c r="L26" s="851"/>
      <c r="M26" s="851">
        <f>IF(ISERROR(VLOOKUP(B$26&amp;I$26,'参照欄'!$K:$T,3,0)),"",VLOOKUP(B$26&amp;I$26,'参照欄'!$K:$T,3,0))</f>
      </c>
      <c r="N26" s="851"/>
      <c r="O26" s="851">
        <f>IF(ISERROR(VLOOKUP(B$26&amp;I$26,'参照欄'!$K:$T,4,0)),"",VLOOKUP(B$26&amp;I$26,'参照欄'!$K:$T,4,0))</f>
      </c>
      <c r="P26" s="851"/>
      <c r="Q26" s="851">
        <f>IF(ISERROR(VLOOKUP(B$26&amp;I$26,'参照欄'!$K:$T,5,0)),"",VLOOKUP(B$26&amp;I$26,'参照欄'!$K:$T,5,0))</f>
      </c>
      <c r="R26" s="851"/>
      <c r="S26" s="851">
        <f>IF(ISERROR(VLOOKUP(B$26&amp;I$26,'参照欄'!$K:$T,6,0)),"",VLOOKUP(B$26&amp;I$26,'参照欄'!$K:$T,6,0))</f>
      </c>
      <c r="T26" s="851"/>
      <c r="U26" s="851">
        <f>IF(ISERROR(VLOOKUP(B$26&amp;I$26,'参照欄'!$K:$T,7,0)),"",VLOOKUP(B$26&amp;I$26,'参照欄'!$K:$T,7,0))</f>
      </c>
      <c r="V26" s="851"/>
      <c r="W26" s="851">
        <f>IF(ISERROR(VLOOKUP(B$26&amp;I$26,'参照欄'!$K:$T,8,0)),"",VLOOKUP(B$26&amp;I$26,'参照欄'!$K:$T,8,0))</f>
      </c>
      <c r="X26" s="851"/>
      <c r="Y26" s="851">
        <f>IF(ISERROR(VLOOKUP(B$26&amp;I$26,'参照欄'!$K:$T,9,0)),"",VLOOKUP(B$26&amp;I$26,'参照欄'!$K:$T,9,0))</f>
      </c>
      <c r="Z26" s="851"/>
      <c r="AA26" s="851">
        <f>IF(ISERROR(VLOOKUP(B$26&amp;I$26,'参照欄'!$K:$T,10,0)),"",VLOOKUP(B$26&amp;I$26,'参照欄'!$K:$T,10,0))</f>
      </c>
      <c r="AB26" s="851"/>
      <c r="AC26" s="918"/>
      <c r="AD26" s="846"/>
      <c r="AE26" s="846"/>
      <c r="AF26" s="846"/>
      <c r="AG26" s="846"/>
      <c r="AH26" s="919"/>
      <c r="AI26" s="856"/>
      <c r="AJ26" s="872"/>
      <c r="AK26" s="845"/>
      <c r="AL26" s="846"/>
      <c r="AM26" s="846"/>
      <c r="AN26" s="846"/>
      <c r="AO26" s="846"/>
      <c r="AP26" s="846"/>
      <c r="AQ26" s="846"/>
      <c r="AR26" s="846"/>
      <c r="AS26" s="846"/>
      <c r="AT26" s="846"/>
      <c r="AU26" s="847"/>
      <c r="AX26"/>
    </row>
    <row r="27" spans="2:50" ht="13.5">
      <c r="B27" s="879">
        <f>IF($B$10=0,B8,IF($B$10=1,B9,IF($B$10=2,"")))</f>
        <v>0</v>
      </c>
      <c r="C27" s="823"/>
      <c r="D27" s="823"/>
      <c r="E27" s="823"/>
      <c r="F27" s="823"/>
      <c r="G27" s="823"/>
      <c r="H27" s="823"/>
      <c r="I27" s="864">
        <f>IF('基本シート'!$B$10=0,'基本シート'!I8,IF('基本シート'!$B$10=1,'基本シート'!I9,IF('基本シート'!$B$10=2,"")))</f>
        <v>0</v>
      </c>
      <c r="J27" s="822"/>
      <c r="K27" s="851">
        <f>IF(ISERROR(VLOOKUP(B$27&amp;I$27,'参照欄'!$K:$T,2,0)),"",VLOOKUP(B$27&amp;I$27,'参照欄'!$K:$T,2,0))</f>
      </c>
      <c r="L27" s="851"/>
      <c r="M27" s="851">
        <f>IF(ISERROR(VLOOKUP(B$27&amp;I$27,'参照欄'!$K:$T,3,0)),"",VLOOKUP(B$27&amp;I$27,'参照欄'!$K:$T,3,0))</f>
      </c>
      <c r="N27" s="851"/>
      <c r="O27" s="851">
        <f>IF(ISERROR(VLOOKUP(B$27&amp;I$27,'参照欄'!$K:$T,4,0)),"",VLOOKUP(B$27&amp;I$27,'参照欄'!$K:$T,4,0))</f>
      </c>
      <c r="P27" s="851"/>
      <c r="Q27" s="851">
        <f>IF(ISERROR(VLOOKUP(B$27&amp;I$27,'参照欄'!$K:$T,5,0)),"",VLOOKUP(B$27&amp;I$27,'参照欄'!$K:$T,5,0))</f>
      </c>
      <c r="R27" s="851"/>
      <c r="S27" s="851">
        <f>IF(ISERROR(VLOOKUP(B$27&amp;I$27,'参照欄'!$K:$T,6,0)),"",VLOOKUP(B$27&amp;I$27,'参照欄'!$K:$T,6,0))</f>
      </c>
      <c r="T27" s="851"/>
      <c r="U27" s="851">
        <f>IF(ISERROR(VLOOKUP(B$27&amp;I$27,'参照欄'!$K:$T,7,0)),"",VLOOKUP(B$27&amp;I$27,'参照欄'!$K:$T,7,0))</f>
      </c>
      <c r="V27" s="851"/>
      <c r="W27" s="851">
        <f>IF(ISERROR(VLOOKUP(B$27&amp;I$27,'参照欄'!$K:$T,8,0)),"",VLOOKUP(B$27&amp;I$27,'参照欄'!$K:$T,8,0))</f>
      </c>
      <c r="X27" s="851"/>
      <c r="Y27" s="851">
        <f>IF(ISERROR(VLOOKUP(B$27&amp;I$27,'参照欄'!$K:$T,9,0)),"",VLOOKUP(B$27&amp;I$27,'参照欄'!$K:$T,9,0))</f>
      </c>
      <c r="Z27" s="851"/>
      <c r="AA27" s="851">
        <f>IF(ISERROR(VLOOKUP(B$27&amp;I$27,'参照欄'!$K:$T,10,0)),"",VLOOKUP(B$27&amp;I$27,'参照欄'!$K:$T,10,0))</f>
      </c>
      <c r="AB27" s="851"/>
      <c r="AC27" s="918"/>
      <c r="AD27" s="846"/>
      <c r="AE27" s="846"/>
      <c r="AF27" s="846"/>
      <c r="AG27" s="846"/>
      <c r="AH27" s="919"/>
      <c r="AI27" s="856"/>
      <c r="AJ27" s="872"/>
      <c r="AK27" s="845"/>
      <c r="AL27" s="846"/>
      <c r="AM27" s="846"/>
      <c r="AN27" s="846"/>
      <c r="AO27" s="846"/>
      <c r="AP27" s="846"/>
      <c r="AQ27" s="846"/>
      <c r="AR27" s="846"/>
      <c r="AS27" s="846"/>
      <c r="AT27" s="846"/>
      <c r="AU27" s="847"/>
      <c r="AX27"/>
    </row>
    <row r="28" spans="2:50" ht="13.5">
      <c r="B28" s="879">
        <f>IF($B$10=0,B9,IF($B$10=1,"",IF($B$10=2,"")))</f>
      </c>
      <c r="C28" s="823"/>
      <c r="D28" s="823"/>
      <c r="E28" s="823"/>
      <c r="F28" s="823"/>
      <c r="G28" s="823"/>
      <c r="H28" s="823"/>
      <c r="I28" s="864">
        <f>IF('基本シート'!$B$10=0,'基本シート'!I9,IF('基本シート'!$B$10=1,"",IF('基本シート'!$B$10=2,"")))</f>
      </c>
      <c r="J28" s="822"/>
      <c r="K28" s="851">
        <f>IF(ISERROR(VLOOKUP(B$28&amp;I$28,'参照欄'!$K:$T,2,0)),"",VLOOKUP(B$28&amp;I$28,'参照欄'!$K:$T,2,0))</f>
      </c>
      <c r="L28" s="851"/>
      <c r="M28" s="851">
        <f>IF(ISERROR(VLOOKUP(B$28&amp;I$28,'参照欄'!$K:$T,3,0)),"",VLOOKUP(B$28&amp;I$28,'参照欄'!$K:$T,3,0))</f>
      </c>
      <c r="N28" s="851"/>
      <c r="O28" s="851">
        <f>IF(ISERROR(VLOOKUP(B$28&amp;I$28,'参照欄'!$K:$T,4,0)),"",VLOOKUP(B$28&amp;I$28,'参照欄'!$K:$T,4,0))</f>
      </c>
      <c r="P28" s="851"/>
      <c r="Q28" s="851">
        <f>IF(ISERROR(VLOOKUP(B$28&amp;I$28,'参照欄'!$K:$T,5,0)),"",VLOOKUP(B$28&amp;I$28,'参照欄'!$K:$T,5,0))</f>
      </c>
      <c r="R28" s="851"/>
      <c r="S28" s="851">
        <f>IF(ISERROR(VLOOKUP(B$28&amp;I$28,'参照欄'!$K:$T,6,0)),"",VLOOKUP(B$28&amp;I$28,'参照欄'!$K:$T,6,0))</f>
      </c>
      <c r="T28" s="851"/>
      <c r="U28" s="851">
        <f>IF(ISERROR(VLOOKUP(B$28&amp;I$28,'参照欄'!$K:$T,7,0)),"",VLOOKUP(B$28&amp;I$28,'参照欄'!$K:$T,7,0))</f>
      </c>
      <c r="V28" s="851"/>
      <c r="W28" s="851">
        <f>IF(ISERROR(VLOOKUP(B$28&amp;I$28,'参照欄'!$K:$T,8,0)),"",VLOOKUP(B$28&amp;I$28,'参照欄'!$K:$T,8,0))</f>
      </c>
      <c r="X28" s="851"/>
      <c r="Y28" s="851">
        <f>IF(ISERROR(VLOOKUP(B$28&amp;I$28,'参照欄'!$K:$T,9,0)),"",VLOOKUP(B$28&amp;I$28,'参照欄'!$K:$T,9,0))</f>
      </c>
      <c r="Z28" s="851"/>
      <c r="AA28" s="851">
        <f>IF(ISERROR(VLOOKUP(B$28&amp;I$28,'参照欄'!$K:$T,10,0)),"",VLOOKUP(B$28&amp;I$28,'参照欄'!$K:$T,10,0))</f>
      </c>
      <c r="AB28" s="851"/>
      <c r="AC28" s="920"/>
      <c r="AD28" s="921"/>
      <c r="AE28" s="921"/>
      <c r="AF28" s="921"/>
      <c r="AG28" s="921"/>
      <c r="AH28" s="922"/>
      <c r="AI28" s="856"/>
      <c r="AJ28" s="872"/>
      <c r="AK28" s="845"/>
      <c r="AL28" s="846"/>
      <c r="AM28" s="846"/>
      <c r="AN28" s="846"/>
      <c r="AO28" s="846"/>
      <c r="AP28" s="846"/>
      <c r="AQ28" s="846"/>
      <c r="AR28" s="846"/>
      <c r="AS28" s="846"/>
      <c r="AT28" s="846"/>
      <c r="AU28" s="847"/>
      <c r="AX28"/>
    </row>
    <row r="29" spans="2:50" ht="14.25" thickBot="1">
      <c r="B29" s="899" t="s">
        <v>76</v>
      </c>
      <c r="C29" s="900"/>
      <c r="D29" s="900"/>
      <c r="E29" s="900"/>
      <c r="F29" s="900"/>
      <c r="G29" s="900"/>
      <c r="H29" s="900"/>
      <c r="I29" s="33"/>
      <c r="J29" s="33"/>
      <c r="K29" s="853">
        <f>SUM(K21:L28)</f>
        <v>8</v>
      </c>
      <c r="L29" s="853"/>
      <c r="M29" s="853">
        <f>SUM(M21:N28)</f>
        <v>7</v>
      </c>
      <c r="N29" s="853"/>
      <c r="O29" s="853">
        <f>SUM(O21:P28)</f>
        <v>6</v>
      </c>
      <c r="P29" s="853"/>
      <c r="Q29" s="853">
        <f>SUM(Q21:R28)</f>
        <v>6</v>
      </c>
      <c r="R29" s="853"/>
      <c r="S29" s="853">
        <f>SUM(S21:T28)</f>
        <v>10</v>
      </c>
      <c r="T29" s="853"/>
      <c r="U29" s="853">
        <f>SUM(U21:V28)</f>
        <v>18</v>
      </c>
      <c r="V29" s="853"/>
      <c r="W29" s="853">
        <f>SUM(W21:X28)</f>
        <v>19</v>
      </c>
      <c r="X29" s="853"/>
      <c r="Y29" s="853">
        <f>SUM(Y21:Z28)</f>
        <v>15</v>
      </c>
      <c r="Z29" s="853"/>
      <c r="AA29" s="853">
        <f>SUM(AA21:AB28)</f>
        <v>4</v>
      </c>
      <c r="AB29" s="853"/>
      <c r="AC29" s="853">
        <f>AA29</f>
        <v>4</v>
      </c>
      <c r="AD29" s="853"/>
      <c r="AE29" s="835">
        <f>AA29</f>
        <v>4</v>
      </c>
      <c r="AF29" s="837"/>
      <c r="AG29" s="835">
        <f>AA29</f>
        <v>4</v>
      </c>
      <c r="AH29" s="837"/>
      <c r="AI29" s="835">
        <v>2</v>
      </c>
      <c r="AJ29" s="836"/>
      <c r="AK29" s="845"/>
      <c r="AL29" s="846"/>
      <c r="AM29" s="846"/>
      <c r="AN29" s="846"/>
      <c r="AO29" s="846"/>
      <c r="AP29" s="846"/>
      <c r="AQ29" s="846"/>
      <c r="AR29" s="846"/>
      <c r="AS29" s="846"/>
      <c r="AT29" s="846"/>
      <c r="AU29" s="847"/>
      <c r="AX29"/>
    </row>
    <row r="30" spans="2:50" ht="14.25" thickBot="1">
      <c r="B30" s="876" t="s">
        <v>340</v>
      </c>
      <c r="C30" s="877"/>
      <c r="D30" s="897" t="s">
        <v>760</v>
      </c>
      <c r="E30" s="887"/>
      <c r="F30" s="887"/>
      <c r="G30" s="887"/>
      <c r="H30" s="887"/>
      <c r="I30" s="887"/>
      <c r="J30" s="898"/>
      <c r="K30" s="878">
        <v>3</v>
      </c>
      <c r="L30" s="878"/>
      <c r="M30" s="878">
        <v>1</v>
      </c>
      <c r="N30" s="878"/>
      <c r="O30" s="878">
        <v>-3</v>
      </c>
      <c r="P30" s="878"/>
      <c r="Q30" s="878">
        <v>3</v>
      </c>
      <c r="R30" s="878"/>
      <c r="S30" s="878">
        <v>3</v>
      </c>
      <c r="T30" s="878"/>
      <c r="U30" s="878">
        <v>9</v>
      </c>
      <c r="V30" s="878"/>
      <c r="W30" s="878"/>
      <c r="X30" s="878"/>
      <c r="Y30" s="878">
        <v>6</v>
      </c>
      <c r="Z30" s="878"/>
      <c r="AA30" s="878">
        <v>2</v>
      </c>
      <c r="AB30" s="878"/>
      <c r="AC30" s="878">
        <v>2</v>
      </c>
      <c r="AD30" s="878"/>
      <c r="AE30" s="878">
        <v>2</v>
      </c>
      <c r="AF30" s="878"/>
      <c r="AG30" s="878">
        <v>2</v>
      </c>
      <c r="AH30" s="878"/>
      <c r="AI30" s="886"/>
      <c r="AJ30" s="887"/>
      <c r="AK30" s="40">
        <v>2</v>
      </c>
      <c r="AL30" s="35">
        <v>8</v>
      </c>
      <c r="AM30" s="35">
        <v>8</v>
      </c>
      <c r="AN30" s="35"/>
      <c r="AO30" s="35"/>
      <c r="AP30" s="35"/>
      <c r="AQ30" s="35">
        <v>2</v>
      </c>
      <c r="AR30" s="35"/>
      <c r="AS30" s="106"/>
      <c r="AT30" s="841"/>
      <c r="AU30" s="842"/>
      <c r="AX30"/>
    </row>
    <row r="31" spans="2:50" ht="13.5">
      <c r="B31" s="873" t="s">
        <v>434</v>
      </c>
      <c r="C31" s="850"/>
      <c r="D31" s="826" t="s">
        <v>852</v>
      </c>
      <c r="E31" s="827"/>
      <c r="F31" s="827"/>
      <c r="G31" s="827"/>
      <c r="H31" s="827"/>
      <c r="I31" s="827"/>
      <c r="J31" s="828"/>
      <c r="K31" s="865">
        <v>1</v>
      </c>
      <c r="L31" s="865"/>
      <c r="M31" s="865"/>
      <c r="N31" s="865"/>
      <c r="O31" s="865"/>
      <c r="P31" s="865"/>
      <c r="Q31" s="865"/>
      <c r="R31" s="865"/>
      <c r="S31" s="865"/>
      <c r="T31" s="865"/>
      <c r="U31" s="865"/>
      <c r="V31" s="865"/>
      <c r="W31" s="865"/>
      <c r="X31" s="865"/>
      <c r="Y31" s="865"/>
      <c r="Z31" s="865"/>
      <c r="AA31" s="865">
        <v>6</v>
      </c>
      <c r="AB31" s="865"/>
      <c r="AC31" s="854"/>
      <c r="AD31" s="854"/>
      <c r="AE31" s="901"/>
      <c r="AF31" s="901"/>
      <c r="AG31" s="854"/>
      <c r="AH31" s="854"/>
      <c r="AI31" s="826"/>
      <c r="AJ31" s="827"/>
      <c r="AK31" s="116"/>
      <c r="AL31" s="117"/>
      <c r="AM31" s="117"/>
      <c r="AN31" s="117"/>
      <c r="AO31" s="117"/>
      <c r="AP31" s="117"/>
      <c r="AQ31" s="117"/>
      <c r="AR31" s="117"/>
      <c r="AS31" s="118"/>
      <c r="AT31" s="848">
        <v>5</v>
      </c>
      <c r="AU31" s="849"/>
      <c r="AX31"/>
    </row>
    <row r="32" spans="2:50" ht="13.5">
      <c r="B32" s="876" t="s">
        <v>435</v>
      </c>
      <c r="C32" s="877"/>
      <c r="D32" s="856" t="s">
        <v>785</v>
      </c>
      <c r="E32" s="872"/>
      <c r="F32" s="872"/>
      <c r="G32" s="872"/>
      <c r="H32" s="872"/>
      <c r="I32" s="872"/>
      <c r="J32" s="824"/>
      <c r="K32" s="825"/>
      <c r="L32" s="825"/>
      <c r="M32" s="825"/>
      <c r="N32" s="825"/>
      <c r="O32" s="825"/>
      <c r="P32" s="825"/>
      <c r="Q32" s="825"/>
      <c r="R32" s="825"/>
      <c r="S32" s="825">
        <v>-1</v>
      </c>
      <c r="T32" s="825"/>
      <c r="U32" s="825"/>
      <c r="V32" s="825"/>
      <c r="W32" s="825"/>
      <c r="X32" s="825"/>
      <c r="Y32" s="825"/>
      <c r="Z32" s="825"/>
      <c r="AA32" s="855"/>
      <c r="AB32" s="855"/>
      <c r="AC32" s="825">
        <v>5</v>
      </c>
      <c r="AD32" s="825"/>
      <c r="AE32" s="855"/>
      <c r="AF32" s="855"/>
      <c r="AG32" s="852"/>
      <c r="AH32" s="852"/>
      <c r="AI32" s="856"/>
      <c r="AJ32" s="872"/>
      <c r="AK32" s="41"/>
      <c r="AL32" s="29"/>
      <c r="AM32" s="29"/>
      <c r="AN32" s="29"/>
      <c r="AO32" s="29"/>
      <c r="AP32" s="29"/>
      <c r="AQ32" s="29"/>
      <c r="AR32" s="29"/>
      <c r="AS32" s="107"/>
      <c r="AT32" s="829">
        <v>5</v>
      </c>
      <c r="AU32" s="830"/>
      <c r="AX32"/>
    </row>
    <row r="33" spans="2:50" ht="13.5">
      <c r="B33" s="874" t="s">
        <v>437</v>
      </c>
      <c r="C33" s="875"/>
      <c r="D33" s="856"/>
      <c r="E33" s="872"/>
      <c r="F33" s="872"/>
      <c r="G33" s="872"/>
      <c r="H33" s="872"/>
      <c r="I33" s="872"/>
      <c r="J33" s="824"/>
      <c r="K33" s="825"/>
      <c r="L33" s="825"/>
      <c r="M33" s="825"/>
      <c r="N33" s="825"/>
      <c r="O33" s="825"/>
      <c r="P33" s="825"/>
      <c r="Q33" s="825"/>
      <c r="R33" s="825"/>
      <c r="S33" s="825"/>
      <c r="T33" s="825"/>
      <c r="U33" s="825"/>
      <c r="V33" s="825"/>
      <c r="W33" s="825"/>
      <c r="X33" s="825"/>
      <c r="Y33" s="825"/>
      <c r="Z33" s="825"/>
      <c r="AA33" s="852"/>
      <c r="AB33" s="852"/>
      <c r="AC33" s="855"/>
      <c r="AD33" s="855"/>
      <c r="AE33" s="856"/>
      <c r="AF33" s="824"/>
      <c r="AG33" s="902"/>
      <c r="AH33" s="903"/>
      <c r="AI33" s="856"/>
      <c r="AJ33" s="872"/>
      <c r="AK33" s="41"/>
      <c r="AL33" s="29"/>
      <c r="AM33" s="29"/>
      <c r="AN33" s="29"/>
      <c r="AO33" s="29"/>
      <c r="AP33" s="29"/>
      <c r="AQ33" s="29"/>
      <c r="AR33" s="29"/>
      <c r="AS33" s="107"/>
      <c r="AT33" s="829"/>
      <c r="AU33" s="830"/>
      <c r="AX33"/>
    </row>
    <row r="34" spans="2:50" ht="13.5">
      <c r="B34" s="876" t="s">
        <v>436</v>
      </c>
      <c r="C34" s="877"/>
      <c r="D34" s="856" t="s">
        <v>854</v>
      </c>
      <c r="E34" s="872"/>
      <c r="F34" s="872"/>
      <c r="G34" s="872"/>
      <c r="H34" s="872"/>
      <c r="I34" s="872"/>
      <c r="J34" s="824"/>
      <c r="K34" s="825"/>
      <c r="L34" s="825"/>
      <c r="M34" s="825"/>
      <c r="N34" s="825"/>
      <c r="O34" s="825"/>
      <c r="P34" s="825"/>
      <c r="Q34" s="825"/>
      <c r="R34" s="825"/>
      <c r="S34" s="825"/>
      <c r="T34" s="825"/>
      <c r="U34" s="825"/>
      <c r="V34" s="825"/>
      <c r="W34" s="825"/>
      <c r="X34" s="825"/>
      <c r="Y34" s="825"/>
      <c r="Z34" s="825"/>
      <c r="AA34" s="855"/>
      <c r="AB34" s="855"/>
      <c r="AC34" s="852"/>
      <c r="AD34" s="852"/>
      <c r="AE34" s="855"/>
      <c r="AF34" s="855"/>
      <c r="AG34" s="825">
        <v>4</v>
      </c>
      <c r="AH34" s="825"/>
      <c r="AI34" s="856"/>
      <c r="AJ34" s="872"/>
      <c r="AK34" s="41"/>
      <c r="AL34" s="29"/>
      <c r="AM34" s="29"/>
      <c r="AN34" s="29"/>
      <c r="AO34" s="29"/>
      <c r="AP34" s="29"/>
      <c r="AQ34" s="29"/>
      <c r="AR34" s="29"/>
      <c r="AS34" s="107"/>
      <c r="AT34" s="829">
        <v>1</v>
      </c>
      <c r="AU34" s="830"/>
      <c r="AX34"/>
    </row>
    <row r="35" spans="2:50" ht="13.5">
      <c r="B35" s="876" t="s">
        <v>346</v>
      </c>
      <c r="C35" s="877"/>
      <c r="D35" s="856" t="s">
        <v>801</v>
      </c>
      <c r="E35" s="872"/>
      <c r="F35" s="872"/>
      <c r="G35" s="872"/>
      <c r="H35" s="872"/>
      <c r="I35" s="872"/>
      <c r="J35" s="824"/>
      <c r="K35" s="825"/>
      <c r="L35" s="825"/>
      <c r="M35" s="825">
        <v>1</v>
      </c>
      <c r="N35" s="825"/>
      <c r="O35" s="825"/>
      <c r="P35" s="825"/>
      <c r="Q35" s="825">
        <v>1</v>
      </c>
      <c r="R35" s="825"/>
      <c r="S35" s="825">
        <v>2</v>
      </c>
      <c r="T35" s="825"/>
      <c r="U35" s="825"/>
      <c r="V35" s="825"/>
      <c r="W35" s="825"/>
      <c r="X35" s="825"/>
      <c r="Y35" s="825"/>
      <c r="Z35" s="825"/>
      <c r="AA35" s="825"/>
      <c r="AB35" s="825"/>
      <c r="AC35" s="825"/>
      <c r="AD35" s="825"/>
      <c r="AE35" s="825"/>
      <c r="AF35" s="825"/>
      <c r="AG35" s="825"/>
      <c r="AH35" s="825"/>
      <c r="AI35" s="856"/>
      <c r="AJ35" s="872"/>
      <c r="AK35" s="41"/>
      <c r="AL35" s="29"/>
      <c r="AM35" s="29"/>
      <c r="AN35" s="29"/>
      <c r="AO35" s="29"/>
      <c r="AP35" s="29"/>
      <c r="AQ35" s="29"/>
      <c r="AR35" s="29"/>
      <c r="AS35" s="107"/>
      <c r="AT35" s="829">
        <v>10</v>
      </c>
      <c r="AU35" s="830"/>
      <c r="AX35"/>
    </row>
    <row r="36" spans="2:50" ht="13.5">
      <c r="B36" s="876" t="s">
        <v>59</v>
      </c>
      <c r="C36" s="877"/>
      <c r="D36" s="856" t="s">
        <v>787</v>
      </c>
      <c r="E36" s="872"/>
      <c r="F36" s="872"/>
      <c r="G36" s="872"/>
      <c r="H36" s="872"/>
      <c r="I36" s="872"/>
      <c r="J36" s="824"/>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56"/>
      <c r="AJ36" s="872"/>
      <c r="AK36" s="41"/>
      <c r="AL36" s="29"/>
      <c r="AM36" s="29"/>
      <c r="AN36" s="29"/>
      <c r="AO36" s="29"/>
      <c r="AP36" s="29"/>
      <c r="AQ36" s="29"/>
      <c r="AR36" s="29"/>
      <c r="AS36" s="107"/>
      <c r="AT36" s="829">
        <v>2</v>
      </c>
      <c r="AU36" s="830"/>
      <c r="AX36"/>
    </row>
    <row r="37" spans="2:50" ht="13.5">
      <c r="B37" s="876" t="s">
        <v>60</v>
      </c>
      <c r="C37" s="877"/>
      <c r="D37" s="856"/>
      <c r="E37" s="872"/>
      <c r="F37" s="872"/>
      <c r="G37" s="872"/>
      <c r="H37" s="872"/>
      <c r="I37" s="872"/>
      <c r="J37" s="824"/>
      <c r="K37" s="825"/>
      <c r="L37" s="825"/>
      <c r="M37" s="825"/>
      <c r="N37" s="825"/>
      <c r="O37" s="825"/>
      <c r="P37" s="825"/>
      <c r="Q37" s="825"/>
      <c r="R37" s="825"/>
      <c r="S37" s="825"/>
      <c r="T37" s="825"/>
      <c r="U37" s="825"/>
      <c r="V37" s="825"/>
      <c r="W37" s="825"/>
      <c r="X37" s="825"/>
      <c r="Y37" s="825"/>
      <c r="Z37" s="825"/>
      <c r="AA37" s="825"/>
      <c r="AB37" s="825"/>
      <c r="AC37" s="825"/>
      <c r="AD37" s="825"/>
      <c r="AE37" s="825"/>
      <c r="AF37" s="825"/>
      <c r="AG37" s="825"/>
      <c r="AH37" s="825"/>
      <c r="AI37" s="856"/>
      <c r="AJ37" s="872"/>
      <c r="AK37" s="41"/>
      <c r="AL37" s="29"/>
      <c r="AM37" s="29"/>
      <c r="AN37" s="29"/>
      <c r="AO37" s="29"/>
      <c r="AP37" s="29"/>
      <c r="AQ37" s="29"/>
      <c r="AR37" s="29"/>
      <c r="AS37" s="107"/>
      <c r="AT37" s="829"/>
      <c r="AU37" s="830"/>
      <c r="AX37"/>
    </row>
    <row r="38" spans="2:50" ht="13.5">
      <c r="B38" s="876" t="s">
        <v>61</v>
      </c>
      <c r="C38" s="877"/>
      <c r="D38" s="856"/>
      <c r="E38" s="872"/>
      <c r="F38" s="872"/>
      <c r="G38" s="872"/>
      <c r="H38" s="872"/>
      <c r="I38" s="872"/>
      <c r="J38" s="824"/>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56"/>
      <c r="AJ38" s="872"/>
      <c r="AK38" s="41"/>
      <c r="AL38" s="29"/>
      <c r="AM38" s="29"/>
      <c r="AN38" s="29"/>
      <c r="AO38" s="29"/>
      <c r="AP38" s="29"/>
      <c r="AQ38" s="29"/>
      <c r="AR38" s="29"/>
      <c r="AS38" s="107"/>
      <c r="AT38" s="829"/>
      <c r="AU38" s="830"/>
      <c r="AX38"/>
    </row>
    <row r="39" spans="2:50" ht="13.5">
      <c r="B39" s="876" t="s">
        <v>62</v>
      </c>
      <c r="C39" s="877"/>
      <c r="D39" s="856"/>
      <c r="E39" s="872"/>
      <c r="F39" s="872"/>
      <c r="G39" s="872"/>
      <c r="H39" s="872"/>
      <c r="I39" s="872"/>
      <c r="J39" s="824"/>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856"/>
      <c r="AJ39" s="872"/>
      <c r="AK39" s="41"/>
      <c r="AL39" s="29"/>
      <c r="AM39" s="29"/>
      <c r="AN39" s="29"/>
      <c r="AO39" s="29"/>
      <c r="AP39" s="29"/>
      <c r="AQ39" s="29"/>
      <c r="AR39" s="29"/>
      <c r="AS39" s="107"/>
      <c r="AT39" s="829"/>
      <c r="AU39" s="830"/>
      <c r="AX39"/>
    </row>
    <row r="40" spans="2:50" ht="13.5">
      <c r="B40" s="876" t="s">
        <v>63</v>
      </c>
      <c r="C40" s="877"/>
      <c r="D40" s="856"/>
      <c r="E40" s="872"/>
      <c r="F40" s="872"/>
      <c r="G40" s="872"/>
      <c r="H40" s="872"/>
      <c r="I40" s="872"/>
      <c r="J40" s="824"/>
      <c r="K40" s="825"/>
      <c r="L40" s="825"/>
      <c r="M40" s="825"/>
      <c r="N40" s="825"/>
      <c r="O40" s="825"/>
      <c r="P40" s="825"/>
      <c r="Q40" s="825"/>
      <c r="R40" s="825"/>
      <c r="S40" s="825"/>
      <c r="T40" s="825"/>
      <c r="U40" s="825"/>
      <c r="V40" s="825"/>
      <c r="W40" s="825"/>
      <c r="X40" s="825"/>
      <c r="Y40" s="825"/>
      <c r="Z40" s="825"/>
      <c r="AA40" s="825"/>
      <c r="AB40" s="825"/>
      <c r="AC40" s="825"/>
      <c r="AD40" s="825"/>
      <c r="AE40" s="825"/>
      <c r="AF40" s="825"/>
      <c r="AG40" s="825"/>
      <c r="AH40" s="825"/>
      <c r="AI40" s="856"/>
      <c r="AJ40" s="872"/>
      <c r="AK40" s="41"/>
      <c r="AL40" s="29"/>
      <c r="AM40" s="29"/>
      <c r="AN40" s="29"/>
      <c r="AO40" s="29"/>
      <c r="AP40" s="29"/>
      <c r="AQ40" s="29"/>
      <c r="AR40" s="29"/>
      <c r="AS40" s="107"/>
      <c r="AT40" s="829"/>
      <c r="AU40" s="830"/>
      <c r="AX40"/>
    </row>
    <row r="41" spans="2:50" ht="13.5">
      <c r="B41" s="876" t="s">
        <v>64</v>
      </c>
      <c r="C41" s="877"/>
      <c r="D41" s="877"/>
      <c r="E41" s="877"/>
      <c r="F41" s="877"/>
      <c r="G41" s="877"/>
      <c r="H41" s="877"/>
      <c r="I41" s="30"/>
      <c r="J41" s="30"/>
      <c r="K41" s="823">
        <f>I71</f>
        <v>0</v>
      </c>
      <c r="L41" s="823"/>
      <c r="M41" s="823">
        <f>K71</f>
        <v>0</v>
      </c>
      <c r="N41" s="823"/>
      <c r="O41" s="823">
        <f>M71</f>
        <v>0</v>
      </c>
      <c r="P41" s="823"/>
      <c r="Q41" s="823">
        <f>O71</f>
        <v>0</v>
      </c>
      <c r="R41" s="823"/>
      <c r="S41" s="823">
        <f>Q71</f>
        <v>0</v>
      </c>
      <c r="T41" s="823"/>
      <c r="U41" s="823">
        <f>S71</f>
        <v>6</v>
      </c>
      <c r="V41" s="823"/>
      <c r="W41" s="823">
        <f>U71</f>
        <v>11</v>
      </c>
      <c r="X41" s="823"/>
      <c r="Y41" s="823">
        <f>W71</f>
        <v>0</v>
      </c>
      <c r="Z41" s="823"/>
      <c r="AA41" s="823">
        <f>Y71</f>
        <v>0</v>
      </c>
      <c r="AB41" s="823"/>
      <c r="AC41" s="823">
        <f>AA71</f>
        <v>0</v>
      </c>
      <c r="AD41" s="823"/>
      <c r="AE41" s="823">
        <f>AC71</f>
        <v>0</v>
      </c>
      <c r="AF41" s="823"/>
      <c r="AG41" s="823">
        <f>AE71</f>
        <v>0</v>
      </c>
      <c r="AH41" s="823"/>
      <c r="AI41" s="823">
        <f>AG71</f>
        <v>0</v>
      </c>
      <c r="AJ41" s="864"/>
      <c r="AK41" s="42">
        <f aca="true" t="shared" si="0" ref="AK41:AS41">AI71</f>
        <v>0</v>
      </c>
      <c r="AL41" s="24">
        <f t="shared" si="0"/>
        <v>0</v>
      </c>
      <c r="AM41" s="24">
        <f t="shared" si="0"/>
        <v>0</v>
      </c>
      <c r="AN41" s="24">
        <f t="shared" si="0"/>
        <v>0</v>
      </c>
      <c r="AO41" s="24">
        <f t="shared" si="0"/>
        <v>0</v>
      </c>
      <c r="AP41" s="24">
        <f t="shared" si="0"/>
        <v>0</v>
      </c>
      <c r="AQ41" s="24">
        <f t="shared" si="0"/>
        <v>0</v>
      </c>
      <c r="AR41" s="24">
        <f t="shared" si="0"/>
        <v>0</v>
      </c>
      <c r="AS41" s="108">
        <f t="shared" si="0"/>
        <v>0</v>
      </c>
      <c r="AT41" s="831">
        <f>SUM(AN3:AO10)</f>
        <v>27</v>
      </c>
      <c r="AU41" s="832"/>
      <c r="AX41"/>
    </row>
    <row r="42" spans="2:50" ht="14.25" thickBot="1">
      <c r="B42" s="880" t="s">
        <v>77</v>
      </c>
      <c r="C42" s="881"/>
      <c r="D42" s="881"/>
      <c r="E42" s="881"/>
      <c r="F42" s="881"/>
      <c r="G42" s="881"/>
      <c r="H42" s="881"/>
      <c r="I42" s="38"/>
      <c r="J42" s="38"/>
      <c r="K42" s="860">
        <f>SUM(K29:L41)</f>
        <v>12</v>
      </c>
      <c r="L42" s="860"/>
      <c r="M42" s="860">
        <f>SUM(M29:N41)</f>
        <v>9</v>
      </c>
      <c r="N42" s="860"/>
      <c r="O42" s="860">
        <f>SUM(O29:P41)</f>
        <v>3</v>
      </c>
      <c r="P42" s="860"/>
      <c r="Q42" s="860">
        <f>SUM(Q29:R41)</f>
        <v>10</v>
      </c>
      <c r="R42" s="860"/>
      <c r="S42" s="860">
        <f>SUM(S29:T41)</f>
        <v>14</v>
      </c>
      <c r="T42" s="860"/>
      <c r="U42" s="860">
        <f>SUM(U29:V41)</f>
        <v>33</v>
      </c>
      <c r="V42" s="860"/>
      <c r="W42" s="860">
        <f>SUM(W29:X41)</f>
        <v>30</v>
      </c>
      <c r="X42" s="860"/>
      <c r="Y42" s="860">
        <f>SUM(Y29:Z41)</f>
        <v>21</v>
      </c>
      <c r="Z42" s="860"/>
      <c r="AA42" s="860" t="str">
        <f>IF(O44="ダブルウェポン",F44&amp;"+"&amp;SUM(AA29:AB41,AC32),F44&amp;"+"&amp;SUM(AA29:AB41))</f>
        <v>〈斬〉+12</v>
      </c>
      <c r="AB42" s="860"/>
      <c r="AC42" s="858" t="str">
        <f>IF(O44="ダブルウェポン",0,H44&amp;"+"&amp;SUM(AC30:AD41,AA29))</f>
        <v>〈光〉+11</v>
      </c>
      <c r="AD42" s="859"/>
      <c r="AE42" s="860" t="str">
        <f>IF(AG44="ダブルマジック",X44&amp;"+"&amp;SUM(AE29:AF41,AG30),X44&amp;"+"&amp;SUM(AE29:AF41))</f>
        <v>+6</v>
      </c>
      <c r="AF42" s="860"/>
      <c r="AG42" s="858" t="str">
        <f>IF(AG44="ダブルマジック",0,Z44&amp;"+"&amp;SUM(AG30:AH41,AE29))</f>
        <v>〈炎〉+10</v>
      </c>
      <c r="AH42" s="859"/>
      <c r="AI42" s="858" t="str">
        <f>"+"&amp;SUM(AI29:AJ41)&amp;"D6"</f>
        <v>+2D6</v>
      </c>
      <c r="AJ42" s="888"/>
      <c r="AK42" s="43">
        <f aca="true" t="shared" si="1" ref="AK42:AS42">SUM(AK30:AK41)</f>
        <v>2</v>
      </c>
      <c r="AL42" s="39">
        <f t="shared" si="1"/>
        <v>8</v>
      </c>
      <c r="AM42" s="39">
        <f t="shared" si="1"/>
        <v>8</v>
      </c>
      <c r="AN42" s="39">
        <f t="shared" si="1"/>
        <v>0</v>
      </c>
      <c r="AO42" s="39">
        <f t="shared" si="1"/>
        <v>0</v>
      </c>
      <c r="AP42" s="39">
        <f t="shared" si="1"/>
        <v>0</v>
      </c>
      <c r="AQ42" s="39">
        <f t="shared" si="1"/>
        <v>2</v>
      </c>
      <c r="AR42" s="39">
        <f t="shared" si="1"/>
        <v>0</v>
      </c>
      <c r="AS42" s="109">
        <f t="shared" si="1"/>
        <v>0</v>
      </c>
      <c r="AT42" s="833">
        <f>SUM(AT31:AU41)</f>
        <v>50</v>
      </c>
      <c r="AU42" s="834"/>
      <c r="AX42"/>
    </row>
    <row r="43" ht="13.5">
      <c r="AX43"/>
    </row>
    <row r="44" spans="2:50" ht="13.5">
      <c r="B44" s="857" t="s">
        <v>432</v>
      </c>
      <c r="C44" s="857"/>
      <c r="D44" s="857"/>
      <c r="E44" s="857"/>
      <c r="F44" s="856" t="s">
        <v>853</v>
      </c>
      <c r="G44" s="824"/>
      <c r="H44" s="856" t="s">
        <v>786</v>
      </c>
      <c r="I44" s="824"/>
      <c r="K44" s="861" t="s">
        <v>440</v>
      </c>
      <c r="L44" s="862"/>
      <c r="M44" s="862"/>
      <c r="N44" s="863"/>
      <c r="O44" s="678"/>
      <c r="P44" s="679"/>
      <c r="Q44" s="679"/>
      <c r="R44" s="680"/>
      <c r="T44" s="857" t="s">
        <v>433</v>
      </c>
      <c r="U44" s="857"/>
      <c r="V44" s="857"/>
      <c r="W44" s="857"/>
      <c r="X44" s="856"/>
      <c r="Y44" s="824"/>
      <c r="Z44" s="856" t="s">
        <v>851</v>
      </c>
      <c r="AA44" s="824"/>
      <c r="AC44" s="861" t="s">
        <v>439</v>
      </c>
      <c r="AD44" s="862"/>
      <c r="AE44" s="862"/>
      <c r="AF44" s="863"/>
      <c r="AG44" s="678"/>
      <c r="AH44" s="679"/>
      <c r="AI44" s="679"/>
      <c r="AJ44" s="680"/>
      <c r="AX44"/>
    </row>
    <row r="45" ht="13.5">
      <c r="AX45"/>
    </row>
    <row r="46" spans="2:50" ht="13.5">
      <c r="B46" s="857" t="s">
        <v>28</v>
      </c>
      <c r="C46" s="857"/>
      <c r="D46" s="857"/>
      <c r="E46" s="864">
        <f>K46+INT(E13/3)+S46</f>
        <v>3</v>
      </c>
      <c r="F46" s="822"/>
      <c r="H46" s="857" t="s">
        <v>431</v>
      </c>
      <c r="I46" s="857"/>
      <c r="J46" s="857"/>
      <c r="K46" s="856">
        <v>2</v>
      </c>
      <c r="L46" s="824"/>
      <c r="N46" s="857" t="s">
        <v>31</v>
      </c>
      <c r="O46" s="857"/>
      <c r="P46" s="857"/>
      <c r="Q46" s="857"/>
      <c r="R46" s="857"/>
      <c r="S46" s="856"/>
      <c r="T46" s="824"/>
      <c r="V46" s="857" t="s">
        <v>32</v>
      </c>
      <c r="W46" s="857"/>
      <c r="X46" s="857"/>
      <c r="Y46" s="857"/>
      <c r="Z46" s="857"/>
      <c r="AA46" s="856"/>
      <c r="AB46" s="824"/>
      <c r="AX46"/>
    </row>
    <row r="47" ht="13.5">
      <c r="AX47"/>
    </row>
    <row r="48" spans="2:50" ht="13.5">
      <c r="B48" s="857" t="s">
        <v>29</v>
      </c>
      <c r="C48" s="857"/>
      <c r="D48" s="857"/>
      <c r="E48" s="864">
        <f>E46*2+M48</f>
        <v>6</v>
      </c>
      <c r="F48" s="822"/>
      <c r="H48" s="857" t="s">
        <v>30</v>
      </c>
      <c r="I48" s="857"/>
      <c r="J48" s="857"/>
      <c r="K48" s="857"/>
      <c r="L48" s="857"/>
      <c r="M48" s="856"/>
      <c r="N48" s="824"/>
      <c r="O48" s="115"/>
      <c r="Y48" s="58"/>
      <c r="Z48" s="58"/>
      <c r="AA48" s="58"/>
      <c r="AB48" s="58"/>
      <c r="AC48" s="58"/>
      <c r="AD48" s="58"/>
      <c r="AE48" s="58"/>
      <c r="AF48" s="58"/>
      <c r="AG48" s="58"/>
      <c r="AH48" s="115"/>
      <c r="AI48" s="115"/>
      <c r="AX48"/>
    </row>
    <row r="49" ht="13.5">
      <c r="AX49"/>
    </row>
    <row r="50" ht="14.25" thickBot="1">
      <c r="AX50"/>
    </row>
    <row r="51" spans="2:50" ht="13.5">
      <c r="B51" s="877" t="s">
        <v>81</v>
      </c>
      <c r="C51" s="877"/>
      <c r="D51" s="877"/>
      <c r="E51" s="877"/>
      <c r="F51" s="877"/>
      <c r="G51" s="877"/>
      <c r="H51" s="877"/>
      <c r="I51" s="877" t="s">
        <v>53</v>
      </c>
      <c r="J51" s="877"/>
      <c r="K51" s="877" t="s">
        <v>54</v>
      </c>
      <c r="L51" s="877"/>
      <c r="M51" s="877" t="s">
        <v>336</v>
      </c>
      <c r="N51" s="877"/>
      <c r="O51" s="877" t="s">
        <v>337</v>
      </c>
      <c r="P51" s="877"/>
      <c r="Q51" s="877" t="s">
        <v>55</v>
      </c>
      <c r="R51" s="877"/>
      <c r="S51" s="877" t="s">
        <v>339</v>
      </c>
      <c r="T51" s="877"/>
      <c r="U51" s="877" t="s">
        <v>56</v>
      </c>
      <c r="V51" s="877"/>
      <c r="W51" s="850" t="s">
        <v>338</v>
      </c>
      <c r="X51" s="850"/>
      <c r="Y51" s="850" t="s">
        <v>341</v>
      </c>
      <c r="Z51" s="850"/>
      <c r="AA51" s="850" t="s">
        <v>347</v>
      </c>
      <c r="AB51" s="850"/>
      <c r="AC51" s="882" t="s">
        <v>348</v>
      </c>
      <c r="AD51" s="894"/>
      <c r="AE51" s="882" t="s">
        <v>349</v>
      </c>
      <c r="AF51" s="894"/>
      <c r="AG51" s="904" t="s">
        <v>84</v>
      </c>
      <c r="AH51" s="905"/>
      <c r="AI51" s="7" t="s">
        <v>73</v>
      </c>
      <c r="AJ51" s="7" t="s">
        <v>65</v>
      </c>
      <c r="AK51" s="7" t="s">
        <v>66</v>
      </c>
      <c r="AL51" s="7" t="s">
        <v>67</v>
      </c>
      <c r="AM51" s="7" t="s">
        <v>68</v>
      </c>
      <c r="AN51" s="7" t="s">
        <v>74</v>
      </c>
      <c r="AO51" s="7" t="s">
        <v>69</v>
      </c>
      <c r="AP51" s="7" t="s">
        <v>75</v>
      </c>
      <c r="AQ51" s="7" t="s">
        <v>70</v>
      </c>
      <c r="AR51" s="20"/>
      <c r="AX51"/>
    </row>
    <row r="52" spans="2:50" ht="13.5">
      <c r="B52" s="895" t="s">
        <v>791</v>
      </c>
      <c r="C52" s="892"/>
      <c r="D52" s="892"/>
      <c r="E52" s="892"/>
      <c r="F52" s="892"/>
      <c r="G52" s="892"/>
      <c r="H52" s="893"/>
      <c r="I52" s="825"/>
      <c r="J52" s="825"/>
      <c r="K52" s="825"/>
      <c r="L52" s="825"/>
      <c r="M52" s="825"/>
      <c r="N52" s="825"/>
      <c r="O52" s="825"/>
      <c r="P52" s="825"/>
      <c r="Q52" s="825"/>
      <c r="R52" s="825"/>
      <c r="S52" s="825">
        <v>6</v>
      </c>
      <c r="T52" s="825"/>
      <c r="U52" s="825">
        <v>-2</v>
      </c>
      <c r="V52" s="825"/>
      <c r="W52" s="825"/>
      <c r="X52" s="825"/>
      <c r="Y52" s="825"/>
      <c r="Z52" s="825"/>
      <c r="AA52" s="825"/>
      <c r="AB52" s="825"/>
      <c r="AC52" s="856"/>
      <c r="AD52" s="824"/>
      <c r="AE52" s="856"/>
      <c r="AF52" s="824"/>
      <c r="AG52" s="856"/>
      <c r="AH52" s="824"/>
      <c r="AI52" s="29"/>
      <c r="AJ52" s="29"/>
      <c r="AK52" s="29"/>
      <c r="AL52" s="29"/>
      <c r="AM52" s="29"/>
      <c r="AN52" s="29"/>
      <c r="AO52" s="29"/>
      <c r="AP52" s="29"/>
      <c r="AQ52" s="29"/>
      <c r="AR52" s="20"/>
      <c r="AX52"/>
    </row>
    <row r="53" spans="2:52" ht="13.5">
      <c r="B53" s="891" t="s">
        <v>798</v>
      </c>
      <c r="C53" s="892"/>
      <c r="D53" s="892"/>
      <c r="E53" s="892"/>
      <c r="F53" s="892"/>
      <c r="G53" s="892"/>
      <c r="H53" s="893"/>
      <c r="I53" s="825"/>
      <c r="J53" s="825"/>
      <c r="K53" s="825"/>
      <c r="L53" s="825"/>
      <c r="M53" s="825"/>
      <c r="N53" s="825"/>
      <c r="O53" s="825"/>
      <c r="P53" s="825"/>
      <c r="Q53" s="825"/>
      <c r="R53" s="825"/>
      <c r="S53" s="825"/>
      <c r="T53" s="825"/>
      <c r="U53" s="825">
        <v>13</v>
      </c>
      <c r="V53" s="825"/>
      <c r="W53" s="825"/>
      <c r="X53" s="825"/>
      <c r="Y53" s="825"/>
      <c r="Z53" s="825"/>
      <c r="AA53" s="825"/>
      <c r="AB53" s="825"/>
      <c r="AC53" s="856"/>
      <c r="AD53" s="824"/>
      <c r="AE53" s="856"/>
      <c r="AF53" s="824"/>
      <c r="AG53" s="856"/>
      <c r="AH53" s="824"/>
      <c r="AI53" s="29"/>
      <c r="AJ53" s="29"/>
      <c r="AK53" s="29"/>
      <c r="AL53" s="29"/>
      <c r="AM53" s="29"/>
      <c r="AN53" s="29"/>
      <c r="AO53" s="29"/>
      <c r="AP53" s="29"/>
      <c r="AQ53" s="29"/>
      <c r="AR53" s="20"/>
      <c r="AX53"/>
      <c r="AZ53" s="4"/>
    </row>
    <row r="54" spans="2:52" ht="13.5">
      <c r="B54" s="891"/>
      <c r="C54" s="892"/>
      <c r="D54" s="892"/>
      <c r="E54" s="892"/>
      <c r="F54" s="892"/>
      <c r="G54" s="892"/>
      <c r="H54" s="893"/>
      <c r="I54" s="825"/>
      <c r="J54" s="825"/>
      <c r="K54" s="825"/>
      <c r="L54" s="825"/>
      <c r="M54" s="825"/>
      <c r="N54" s="825"/>
      <c r="O54" s="825"/>
      <c r="P54" s="825"/>
      <c r="Q54" s="825"/>
      <c r="R54" s="825"/>
      <c r="S54" s="825"/>
      <c r="T54" s="825"/>
      <c r="U54" s="825"/>
      <c r="V54" s="825"/>
      <c r="W54" s="825"/>
      <c r="X54" s="825"/>
      <c r="Y54" s="825"/>
      <c r="Z54" s="825"/>
      <c r="AA54" s="825"/>
      <c r="AB54" s="825"/>
      <c r="AC54" s="856"/>
      <c r="AD54" s="824"/>
      <c r="AE54" s="856"/>
      <c r="AF54" s="824"/>
      <c r="AG54" s="856"/>
      <c r="AH54" s="824"/>
      <c r="AI54" s="29"/>
      <c r="AJ54" s="29"/>
      <c r="AK54" s="29"/>
      <c r="AL54" s="29"/>
      <c r="AM54" s="29"/>
      <c r="AN54" s="29"/>
      <c r="AO54" s="29"/>
      <c r="AP54" s="29"/>
      <c r="AQ54" s="29"/>
      <c r="AR54" s="20"/>
      <c r="AX54"/>
      <c r="AZ54" s="4"/>
    </row>
    <row r="55" spans="2:52" ht="13.5">
      <c r="B55" s="891"/>
      <c r="C55" s="892"/>
      <c r="D55" s="892"/>
      <c r="E55" s="892"/>
      <c r="F55" s="892"/>
      <c r="G55" s="892"/>
      <c r="H55" s="893"/>
      <c r="I55" s="825"/>
      <c r="J55" s="825"/>
      <c r="K55" s="825"/>
      <c r="L55" s="825"/>
      <c r="M55" s="825"/>
      <c r="N55" s="825"/>
      <c r="O55" s="825"/>
      <c r="P55" s="825"/>
      <c r="Q55" s="825"/>
      <c r="R55" s="825"/>
      <c r="S55" s="825"/>
      <c r="T55" s="825"/>
      <c r="U55" s="825"/>
      <c r="V55" s="825"/>
      <c r="W55" s="825"/>
      <c r="X55" s="825"/>
      <c r="Y55" s="825"/>
      <c r="Z55" s="825"/>
      <c r="AA55" s="825"/>
      <c r="AB55" s="825"/>
      <c r="AC55" s="856"/>
      <c r="AD55" s="824"/>
      <c r="AE55" s="856"/>
      <c r="AF55" s="824"/>
      <c r="AG55" s="856"/>
      <c r="AH55" s="824"/>
      <c r="AI55" s="29"/>
      <c r="AJ55" s="29"/>
      <c r="AK55" s="29"/>
      <c r="AL55" s="29"/>
      <c r="AM55" s="29"/>
      <c r="AN55" s="29"/>
      <c r="AO55" s="29"/>
      <c r="AP55" s="29"/>
      <c r="AQ55" s="29"/>
      <c r="AR55" s="20"/>
      <c r="AX55"/>
      <c r="AZ55" s="4"/>
    </row>
    <row r="56" spans="2:52" ht="13.5">
      <c r="B56" s="891"/>
      <c r="C56" s="892"/>
      <c r="D56" s="892"/>
      <c r="E56" s="892"/>
      <c r="F56" s="892"/>
      <c r="G56" s="892"/>
      <c r="H56" s="893"/>
      <c r="I56" s="825"/>
      <c r="J56" s="825"/>
      <c r="K56" s="825"/>
      <c r="L56" s="825"/>
      <c r="M56" s="825"/>
      <c r="N56" s="825"/>
      <c r="O56" s="825"/>
      <c r="P56" s="825"/>
      <c r="Q56" s="825"/>
      <c r="R56" s="825"/>
      <c r="S56" s="825"/>
      <c r="T56" s="825"/>
      <c r="U56" s="825"/>
      <c r="V56" s="825"/>
      <c r="W56" s="825"/>
      <c r="X56" s="825"/>
      <c r="Y56" s="825"/>
      <c r="Z56" s="825"/>
      <c r="AA56" s="825"/>
      <c r="AB56" s="825"/>
      <c r="AC56" s="856"/>
      <c r="AD56" s="824"/>
      <c r="AE56" s="856"/>
      <c r="AF56" s="824"/>
      <c r="AG56" s="856"/>
      <c r="AH56" s="824"/>
      <c r="AI56" s="29"/>
      <c r="AJ56" s="29"/>
      <c r="AK56" s="29"/>
      <c r="AL56" s="29"/>
      <c r="AM56" s="29"/>
      <c r="AN56" s="29"/>
      <c r="AO56" s="29"/>
      <c r="AP56" s="29"/>
      <c r="AQ56" s="29"/>
      <c r="AR56" s="20"/>
      <c r="AX56"/>
      <c r="AZ56" s="4"/>
    </row>
    <row r="57" spans="2:52" ht="13.5">
      <c r="B57" s="891"/>
      <c r="C57" s="892"/>
      <c r="D57" s="892"/>
      <c r="E57" s="892"/>
      <c r="F57" s="892"/>
      <c r="G57" s="892"/>
      <c r="H57" s="893"/>
      <c r="I57" s="825"/>
      <c r="J57" s="825"/>
      <c r="K57" s="825"/>
      <c r="L57" s="825"/>
      <c r="M57" s="825"/>
      <c r="N57" s="825"/>
      <c r="O57" s="825"/>
      <c r="P57" s="825"/>
      <c r="Q57" s="825"/>
      <c r="R57" s="825"/>
      <c r="S57" s="825"/>
      <c r="T57" s="825"/>
      <c r="U57" s="825"/>
      <c r="V57" s="825"/>
      <c r="W57" s="825"/>
      <c r="X57" s="825"/>
      <c r="Y57" s="825"/>
      <c r="Z57" s="825"/>
      <c r="AA57" s="825"/>
      <c r="AB57" s="825"/>
      <c r="AC57" s="856"/>
      <c r="AD57" s="824"/>
      <c r="AE57" s="856"/>
      <c r="AF57" s="824"/>
      <c r="AG57" s="856"/>
      <c r="AH57" s="824"/>
      <c r="AI57" s="29"/>
      <c r="AJ57" s="29"/>
      <c r="AK57" s="29"/>
      <c r="AL57" s="29"/>
      <c r="AM57" s="29"/>
      <c r="AN57" s="29"/>
      <c r="AO57" s="29"/>
      <c r="AP57" s="29"/>
      <c r="AQ57" s="29"/>
      <c r="AR57" s="20"/>
      <c r="AX57"/>
      <c r="AZ57" s="4"/>
    </row>
    <row r="58" spans="2:52" ht="13.5">
      <c r="B58" s="891"/>
      <c r="C58" s="892"/>
      <c r="D58" s="892"/>
      <c r="E58" s="892"/>
      <c r="F58" s="892"/>
      <c r="G58" s="892"/>
      <c r="H58" s="893"/>
      <c r="I58" s="825"/>
      <c r="J58" s="825"/>
      <c r="K58" s="825"/>
      <c r="L58" s="825"/>
      <c r="M58" s="825"/>
      <c r="N58" s="825"/>
      <c r="O58" s="825"/>
      <c r="P58" s="825"/>
      <c r="Q58" s="825"/>
      <c r="R58" s="825"/>
      <c r="S58" s="825"/>
      <c r="T58" s="825"/>
      <c r="U58" s="825"/>
      <c r="V58" s="825"/>
      <c r="W58" s="825"/>
      <c r="X58" s="825"/>
      <c r="Y58" s="825"/>
      <c r="Z58" s="825"/>
      <c r="AA58" s="825"/>
      <c r="AB58" s="825"/>
      <c r="AC58" s="856"/>
      <c r="AD58" s="824"/>
      <c r="AE58" s="856"/>
      <c r="AF58" s="824"/>
      <c r="AG58" s="856"/>
      <c r="AH58" s="824"/>
      <c r="AI58" s="29"/>
      <c r="AJ58" s="29"/>
      <c r="AK58" s="29"/>
      <c r="AL58" s="29"/>
      <c r="AM58" s="29"/>
      <c r="AN58" s="29"/>
      <c r="AO58" s="29"/>
      <c r="AP58" s="29"/>
      <c r="AQ58" s="29"/>
      <c r="AR58" s="20"/>
      <c r="AX58"/>
      <c r="AZ58" s="4"/>
    </row>
    <row r="59" spans="2:52" ht="13.5">
      <c r="B59" s="891"/>
      <c r="C59" s="892"/>
      <c r="D59" s="892"/>
      <c r="E59" s="892"/>
      <c r="F59" s="892"/>
      <c r="G59" s="892"/>
      <c r="H59" s="893"/>
      <c r="I59" s="825"/>
      <c r="J59" s="825"/>
      <c r="K59" s="825"/>
      <c r="L59" s="825"/>
      <c r="M59" s="825"/>
      <c r="N59" s="825"/>
      <c r="O59" s="825"/>
      <c r="P59" s="825"/>
      <c r="Q59" s="825"/>
      <c r="R59" s="825"/>
      <c r="S59" s="825"/>
      <c r="T59" s="825"/>
      <c r="U59" s="825"/>
      <c r="V59" s="825"/>
      <c r="W59" s="825"/>
      <c r="X59" s="825"/>
      <c r="Y59" s="825"/>
      <c r="Z59" s="825"/>
      <c r="AA59" s="825"/>
      <c r="AB59" s="825"/>
      <c r="AC59" s="856"/>
      <c r="AD59" s="824"/>
      <c r="AE59" s="856"/>
      <c r="AF59" s="824"/>
      <c r="AG59" s="856"/>
      <c r="AH59" s="824"/>
      <c r="AI59" s="29"/>
      <c r="AJ59" s="29"/>
      <c r="AK59" s="29"/>
      <c r="AL59" s="29"/>
      <c r="AM59" s="29"/>
      <c r="AN59" s="29"/>
      <c r="AO59" s="29"/>
      <c r="AP59" s="29"/>
      <c r="AQ59" s="29"/>
      <c r="AR59" s="20"/>
      <c r="AX59"/>
      <c r="AZ59" s="4"/>
    </row>
    <row r="60" spans="2:52" ht="13.5">
      <c r="B60" s="891"/>
      <c r="C60" s="892"/>
      <c r="D60" s="892"/>
      <c r="E60" s="892"/>
      <c r="F60" s="892"/>
      <c r="G60" s="892"/>
      <c r="H60" s="893"/>
      <c r="I60" s="825"/>
      <c r="J60" s="825"/>
      <c r="K60" s="825"/>
      <c r="L60" s="825"/>
      <c r="M60" s="825"/>
      <c r="N60" s="825"/>
      <c r="O60" s="825"/>
      <c r="P60" s="825"/>
      <c r="Q60" s="825"/>
      <c r="R60" s="825"/>
      <c r="S60" s="825"/>
      <c r="T60" s="825"/>
      <c r="U60" s="825"/>
      <c r="V60" s="825"/>
      <c r="W60" s="825"/>
      <c r="X60" s="825"/>
      <c r="Y60" s="825"/>
      <c r="Z60" s="825"/>
      <c r="AA60" s="825"/>
      <c r="AB60" s="825"/>
      <c r="AC60" s="856"/>
      <c r="AD60" s="824"/>
      <c r="AE60" s="856"/>
      <c r="AF60" s="824"/>
      <c r="AG60" s="856"/>
      <c r="AH60" s="824"/>
      <c r="AI60" s="29"/>
      <c r="AJ60" s="29"/>
      <c r="AK60" s="29"/>
      <c r="AL60" s="29"/>
      <c r="AM60" s="29"/>
      <c r="AN60" s="29"/>
      <c r="AO60" s="29"/>
      <c r="AP60" s="29"/>
      <c r="AQ60" s="29"/>
      <c r="AR60" s="20"/>
      <c r="AX60"/>
      <c r="AZ60" s="4"/>
    </row>
    <row r="61" spans="2:54" ht="13.5">
      <c r="B61" s="891"/>
      <c r="C61" s="892"/>
      <c r="D61" s="892"/>
      <c r="E61" s="892"/>
      <c r="F61" s="892"/>
      <c r="G61" s="892"/>
      <c r="H61" s="893"/>
      <c r="I61" s="825"/>
      <c r="J61" s="825"/>
      <c r="K61" s="825"/>
      <c r="L61" s="825"/>
      <c r="M61" s="825"/>
      <c r="N61" s="825"/>
      <c r="O61" s="825"/>
      <c r="P61" s="825"/>
      <c r="Q61" s="825"/>
      <c r="R61" s="825"/>
      <c r="S61" s="825"/>
      <c r="T61" s="825"/>
      <c r="U61" s="825"/>
      <c r="V61" s="825"/>
      <c r="W61" s="825"/>
      <c r="X61" s="825"/>
      <c r="Y61" s="825"/>
      <c r="Z61" s="825"/>
      <c r="AA61" s="825"/>
      <c r="AB61" s="825"/>
      <c r="AC61" s="856"/>
      <c r="AD61" s="824"/>
      <c r="AE61" s="856"/>
      <c r="AF61" s="824"/>
      <c r="AG61" s="856"/>
      <c r="AH61" s="824"/>
      <c r="AI61" s="29"/>
      <c r="AJ61" s="29"/>
      <c r="AK61" s="29"/>
      <c r="AL61" s="29"/>
      <c r="AM61" s="29"/>
      <c r="AN61" s="29"/>
      <c r="AO61" s="29"/>
      <c r="AP61" s="29"/>
      <c r="AQ61" s="29"/>
      <c r="AR61" s="20"/>
      <c r="AX61"/>
      <c r="BB61" s="4"/>
    </row>
    <row r="62" spans="2:54" ht="13.5">
      <c r="B62" s="891"/>
      <c r="C62" s="892"/>
      <c r="D62" s="892"/>
      <c r="E62" s="892"/>
      <c r="F62" s="892"/>
      <c r="G62" s="892"/>
      <c r="H62" s="893"/>
      <c r="I62" s="825"/>
      <c r="J62" s="825"/>
      <c r="K62" s="825"/>
      <c r="L62" s="825"/>
      <c r="M62" s="825"/>
      <c r="N62" s="825"/>
      <c r="O62" s="825"/>
      <c r="P62" s="825"/>
      <c r="Q62" s="825"/>
      <c r="R62" s="825"/>
      <c r="S62" s="825"/>
      <c r="T62" s="825"/>
      <c r="U62" s="825"/>
      <c r="V62" s="825"/>
      <c r="W62" s="825"/>
      <c r="X62" s="825"/>
      <c r="Y62" s="825"/>
      <c r="Z62" s="825"/>
      <c r="AA62" s="825"/>
      <c r="AB62" s="825"/>
      <c r="AC62" s="856"/>
      <c r="AD62" s="824"/>
      <c r="AE62" s="856"/>
      <c r="AF62" s="824"/>
      <c r="AG62" s="856"/>
      <c r="AH62" s="824"/>
      <c r="AI62" s="29"/>
      <c r="AJ62" s="29"/>
      <c r="AK62" s="29"/>
      <c r="AL62" s="29"/>
      <c r="AM62" s="29"/>
      <c r="AN62" s="29"/>
      <c r="AO62" s="29"/>
      <c r="AP62" s="29"/>
      <c r="AQ62" s="29"/>
      <c r="AR62" s="20"/>
      <c r="AX62"/>
      <c r="BB62" s="4"/>
    </row>
    <row r="63" spans="2:54" ht="13.5">
      <c r="B63" s="891"/>
      <c r="C63" s="892"/>
      <c r="D63" s="892"/>
      <c r="E63" s="892"/>
      <c r="F63" s="892"/>
      <c r="G63" s="892"/>
      <c r="H63" s="893"/>
      <c r="I63" s="825"/>
      <c r="J63" s="825"/>
      <c r="K63" s="825"/>
      <c r="L63" s="825"/>
      <c r="M63" s="825"/>
      <c r="N63" s="825"/>
      <c r="O63" s="825"/>
      <c r="P63" s="825"/>
      <c r="Q63" s="825"/>
      <c r="R63" s="825"/>
      <c r="S63" s="825"/>
      <c r="T63" s="825"/>
      <c r="U63" s="825"/>
      <c r="V63" s="825"/>
      <c r="W63" s="825"/>
      <c r="X63" s="825"/>
      <c r="Y63" s="825"/>
      <c r="Z63" s="825"/>
      <c r="AA63" s="825"/>
      <c r="AB63" s="825"/>
      <c r="AC63" s="856"/>
      <c r="AD63" s="824"/>
      <c r="AE63" s="856"/>
      <c r="AF63" s="824"/>
      <c r="AG63" s="856"/>
      <c r="AH63" s="824"/>
      <c r="AI63" s="29"/>
      <c r="AJ63" s="29"/>
      <c r="AK63" s="29"/>
      <c r="AL63" s="29"/>
      <c r="AM63" s="29"/>
      <c r="AN63" s="29"/>
      <c r="AO63" s="29"/>
      <c r="AP63" s="29"/>
      <c r="AQ63" s="29"/>
      <c r="AR63" s="20"/>
      <c r="AX63"/>
      <c r="BB63" s="4"/>
    </row>
    <row r="64" spans="2:54" ht="13.5">
      <c r="B64" s="891"/>
      <c r="C64" s="892"/>
      <c r="D64" s="892"/>
      <c r="E64" s="892"/>
      <c r="F64" s="892"/>
      <c r="G64" s="892"/>
      <c r="H64" s="893"/>
      <c r="I64" s="825"/>
      <c r="J64" s="825"/>
      <c r="K64" s="825"/>
      <c r="L64" s="825"/>
      <c r="M64" s="825"/>
      <c r="N64" s="825"/>
      <c r="O64" s="825"/>
      <c r="P64" s="825"/>
      <c r="Q64" s="825"/>
      <c r="R64" s="825"/>
      <c r="S64" s="825"/>
      <c r="T64" s="825"/>
      <c r="U64" s="825"/>
      <c r="V64" s="825"/>
      <c r="W64" s="825"/>
      <c r="X64" s="825"/>
      <c r="Y64" s="825"/>
      <c r="Z64" s="825"/>
      <c r="AA64" s="825"/>
      <c r="AB64" s="825"/>
      <c r="AC64" s="856"/>
      <c r="AD64" s="824"/>
      <c r="AE64" s="856"/>
      <c r="AF64" s="824"/>
      <c r="AG64" s="856"/>
      <c r="AH64" s="824"/>
      <c r="AI64" s="29"/>
      <c r="AJ64" s="29"/>
      <c r="AK64" s="29"/>
      <c r="AL64" s="29"/>
      <c r="AM64" s="29"/>
      <c r="AN64" s="29"/>
      <c r="AO64" s="29"/>
      <c r="AP64" s="29"/>
      <c r="AQ64" s="29"/>
      <c r="AR64" s="20"/>
      <c r="AX64"/>
      <c r="BB64" s="4"/>
    </row>
    <row r="65" spans="2:54" ht="13.5">
      <c r="B65" s="891"/>
      <c r="C65" s="892"/>
      <c r="D65" s="892"/>
      <c r="E65" s="892"/>
      <c r="F65" s="892"/>
      <c r="G65" s="892"/>
      <c r="H65" s="893"/>
      <c r="I65" s="825"/>
      <c r="J65" s="825"/>
      <c r="K65" s="825"/>
      <c r="L65" s="825"/>
      <c r="M65" s="825"/>
      <c r="N65" s="825"/>
      <c r="O65" s="825"/>
      <c r="P65" s="825"/>
      <c r="Q65" s="825"/>
      <c r="R65" s="825"/>
      <c r="S65" s="825"/>
      <c r="T65" s="825"/>
      <c r="U65" s="825"/>
      <c r="V65" s="825"/>
      <c r="W65" s="825"/>
      <c r="X65" s="825"/>
      <c r="Y65" s="825"/>
      <c r="Z65" s="825"/>
      <c r="AA65" s="825"/>
      <c r="AB65" s="825"/>
      <c r="AC65" s="856"/>
      <c r="AD65" s="824"/>
      <c r="AE65" s="856"/>
      <c r="AF65" s="824"/>
      <c r="AG65" s="856"/>
      <c r="AH65" s="824"/>
      <c r="AI65" s="29"/>
      <c r="AJ65" s="29"/>
      <c r="AK65" s="29"/>
      <c r="AL65" s="29"/>
      <c r="AM65" s="29"/>
      <c r="AN65" s="29"/>
      <c r="AO65" s="29"/>
      <c r="AP65" s="29"/>
      <c r="AQ65" s="29"/>
      <c r="AR65" s="20"/>
      <c r="AX65"/>
      <c r="BB65" s="4"/>
    </row>
    <row r="66" spans="2:54" ht="13.5">
      <c r="B66" s="891"/>
      <c r="C66" s="892"/>
      <c r="D66" s="892"/>
      <c r="E66" s="892"/>
      <c r="F66" s="892"/>
      <c r="G66" s="892"/>
      <c r="H66" s="893"/>
      <c r="I66" s="825"/>
      <c r="J66" s="825"/>
      <c r="K66" s="825"/>
      <c r="L66" s="825"/>
      <c r="M66" s="825"/>
      <c r="N66" s="825"/>
      <c r="O66" s="825"/>
      <c r="P66" s="825"/>
      <c r="Q66" s="825"/>
      <c r="R66" s="825"/>
      <c r="S66" s="825"/>
      <c r="T66" s="825"/>
      <c r="U66" s="825"/>
      <c r="V66" s="825"/>
      <c r="W66" s="825"/>
      <c r="X66" s="825"/>
      <c r="Y66" s="825"/>
      <c r="Z66" s="825"/>
      <c r="AA66" s="825"/>
      <c r="AB66" s="825"/>
      <c r="AC66" s="856"/>
      <c r="AD66" s="824"/>
      <c r="AE66" s="856"/>
      <c r="AF66" s="824"/>
      <c r="AG66" s="856"/>
      <c r="AH66" s="824"/>
      <c r="AI66" s="29"/>
      <c r="AJ66" s="29"/>
      <c r="AK66" s="29"/>
      <c r="AL66" s="29"/>
      <c r="AM66" s="29"/>
      <c r="AN66" s="29"/>
      <c r="AO66" s="29"/>
      <c r="AP66" s="29"/>
      <c r="AQ66" s="29"/>
      <c r="AR66" s="20"/>
      <c r="AX66"/>
      <c r="BB66" s="4"/>
    </row>
    <row r="67" spans="2:54" ht="13.5">
      <c r="B67" s="891"/>
      <c r="C67" s="892"/>
      <c r="D67" s="892"/>
      <c r="E67" s="892"/>
      <c r="F67" s="892"/>
      <c r="G67" s="892"/>
      <c r="H67" s="893"/>
      <c r="I67" s="825"/>
      <c r="J67" s="825"/>
      <c r="K67" s="825"/>
      <c r="L67" s="825"/>
      <c r="M67" s="825"/>
      <c r="N67" s="825"/>
      <c r="O67" s="825"/>
      <c r="P67" s="825"/>
      <c r="Q67" s="825"/>
      <c r="R67" s="825"/>
      <c r="S67" s="825"/>
      <c r="T67" s="825"/>
      <c r="U67" s="825"/>
      <c r="V67" s="825"/>
      <c r="W67" s="825"/>
      <c r="X67" s="825"/>
      <c r="Y67" s="825"/>
      <c r="Z67" s="825"/>
      <c r="AA67" s="825"/>
      <c r="AB67" s="825"/>
      <c r="AC67" s="856"/>
      <c r="AD67" s="824"/>
      <c r="AE67" s="856"/>
      <c r="AF67" s="824"/>
      <c r="AG67" s="856"/>
      <c r="AH67" s="824"/>
      <c r="AI67" s="29"/>
      <c r="AJ67" s="29"/>
      <c r="AK67" s="29"/>
      <c r="AL67" s="29"/>
      <c r="AM67" s="29"/>
      <c r="AN67" s="29"/>
      <c r="AO67" s="29"/>
      <c r="AP67" s="29"/>
      <c r="AQ67" s="29"/>
      <c r="AR67" s="20"/>
      <c r="AX67"/>
      <c r="BB67" s="4"/>
    </row>
    <row r="68" spans="2:54" ht="13.5">
      <c r="B68" s="891"/>
      <c r="C68" s="892"/>
      <c r="D68" s="892"/>
      <c r="E68" s="892"/>
      <c r="F68" s="892"/>
      <c r="G68" s="892"/>
      <c r="H68" s="893"/>
      <c r="I68" s="825"/>
      <c r="J68" s="825"/>
      <c r="K68" s="825"/>
      <c r="L68" s="825"/>
      <c r="M68" s="825"/>
      <c r="N68" s="825"/>
      <c r="O68" s="825"/>
      <c r="P68" s="825"/>
      <c r="Q68" s="825"/>
      <c r="R68" s="825"/>
      <c r="S68" s="825"/>
      <c r="T68" s="825"/>
      <c r="U68" s="825"/>
      <c r="V68" s="825"/>
      <c r="W68" s="825"/>
      <c r="X68" s="825"/>
      <c r="Y68" s="825"/>
      <c r="Z68" s="825"/>
      <c r="AA68" s="825"/>
      <c r="AB68" s="825"/>
      <c r="AC68" s="856"/>
      <c r="AD68" s="824"/>
      <c r="AE68" s="856"/>
      <c r="AF68" s="824"/>
      <c r="AG68" s="856"/>
      <c r="AH68" s="824"/>
      <c r="AI68" s="29"/>
      <c r="AJ68" s="29"/>
      <c r="AK68" s="29"/>
      <c r="AL68" s="29"/>
      <c r="AM68" s="29"/>
      <c r="AN68" s="29"/>
      <c r="AO68" s="29"/>
      <c r="AP68" s="29"/>
      <c r="AQ68" s="29"/>
      <c r="AR68" s="20"/>
      <c r="AX68"/>
      <c r="BB68" s="4"/>
    </row>
    <row r="69" spans="2:54" ht="13.5">
      <c r="B69" s="891"/>
      <c r="C69" s="892"/>
      <c r="D69" s="892"/>
      <c r="E69" s="892"/>
      <c r="F69" s="892"/>
      <c r="G69" s="892"/>
      <c r="H69" s="893"/>
      <c r="I69" s="825"/>
      <c r="J69" s="825"/>
      <c r="K69" s="825"/>
      <c r="L69" s="825"/>
      <c r="M69" s="825"/>
      <c r="N69" s="825"/>
      <c r="O69" s="825"/>
      <c r="P69" s="825"/>
      <c r="Q69" s="825"/>
      <c r="R69" s="825"/>
      <c r="S69" s="825"/>
      <c r="T69" s="825"/>
      <c r="U69" s="825"/>
      <c r="V69" s="825"/>
      <c r="W69" s="825"/>
      <c r="X69" s="825"/>
      <c r="Y69" s="825"/>
      <c r="Z69" s="825"/>
      <c r="AA69" s="825"/>
      <c r="AB69" s="825"/>
      <c r="AC69" s="856"/>
      <c r="AD69" s="824"/>
      <c r="AE69" s="856"/>
      <c r="AF69" s="824"/>
      <c r="AG69" s="856"/>
      <c r="AH69" s="824"/>
      <c r="AI69" s="29"/>
      <c r="AJ69" s="29"/>
      <c r="AK69" s="29"/>
      <c r="AL69" s="29"/>
      <c r="AM69" s="29"/>
      <c r="AN69" s="29"/>
      <c r="AO69" s="29"/>
      <c r="AP69" s="29"/>
      <c r="AQ69" s="29"/>
      <c r="AR69" s="20"/>
      <c r="AX69"/>
      <c r="BB69" s="4"/>
    </row>
    <row r="70" spans="2:54" ht="13.5" customHeight="1">
      <c r="B70" s="891"/>
      <c r="C70" s="892"/>
      <c r="D70" s="892"/>
      <c r="E70" s="892"/>
      <c r="F70" s="892"/>
      <c r="G70" s="892"/>
      <c r="H70" s="893"/>
      <c r="I70" s="825"/>
      <c r="J70" s="825"/>
      <c r="K70" s="825"/>
      <c r="L70" s="825"/>
      <c r="M70" s="825"/>
      <c r="N70" s="825"/>
      <c r="O70" s="825"/>
      <c r="P70" s="825"/>
      <c r="Q70" s="825"/>
      <c r="R70" s="825"/>
      <c r="S70" s="825"/>
      <c r="T70" s="825"/>
      <c r="U70" s="825"/>
      <c r="V70" s="825"/>
      <c r="W70" s="825"/>
      <c r="X70" s="825"/>
      <c r="Y70" s="825"/>
      <c r="Z70" s="825"/>
      <c r="AA70" s="825"/>
      <c r="AB70" s="825"/>
      <c r="AC70" s="856"/>
      <c r="AD70" s="824"/>
      <c r="AE70" s="856"/>
      <c r="AF70" s="824"/>
      <c r="AG70" s="856"/>
      <c r="AH70" s="824"/>
      <c r="AI70" s="29"/>
      <c r="AJ70" s="29"/>
      <c r="AK70" s="29"/>
      <c r="AL70" s="29"/>
      <c r="AM70" s="29"/>
      <c r="AN70" s="29"/>
      <c r="AO70" s="29"/>
      <c r="AP70" s="29"/>
      <c r="AQ70" s="29"/>
      <c r="AR70" s="20"/>
      <c r="AX70"/>
      <c r="BB70" s="4"/>
    </row>
    <row r="71" spans="2:54" ht="13.5">
      <c r="B71" s="877" t="s">
        <v>82</v>
      </c>
      <c r="C71" s="877"/>
      <c r="D71" s="877"/>
      <c r="E71" s="877"/>
      <c r="F71" s="877"/>
      <c r="G71" s="877"/>
      <c r="H71" s="877"/>
      <c r="I71" s="823">
        <f>SUM(I52:J70)</f>
        <v>0</v>
      </c>
      <c r="J71" s="823"/>
      <c r="K71" s="823">
        <f>SUM(K52:L70)</f>
        <v>0</v>
      </c>
      <c r="L71" s="823"/>
      <c r="M71" s="823">
        <f>SUM(M52:N70)</f>
        <v>0</v>
      </c>
      <c r="N71" s="823"/>
      <c r="O71" s="823">
        <f>SUM(O52:P70)</f>
        <v>0</v>
      </c>
      <c r="P71" s="823"/>
      <c r="Q71" s="823">
        <f>SUM(Q52:R70)</f>
        <v>0</v>
      </c>
      <c r="R71" s="823"/>
      <c r="S71" s="823">
        <f>SUM(S52:T70)</f>
        <v>6</v>
      </c>
      <c r="T71" s="823"/>
      <c r="U71" s="823">
        <f>SUM(U52:V70)</f>
        <v>11</v>
      </c>
      <c r="V71" s="823"/>
      <c r="W71" s="823">
        <f>SUM(W52:X70)</f>
        <v>0</v>
      </c>
      <c r="X71" s="823"/>
      <c r="Y71" s="823">
        <f>SUM(Y52:Z70)</f>
        <v>0</v>
      </c>
      <c r="Z71" s="823"/>
      <c r="AA71" s="823">
        <f>SUM(AA52:AB70)</f>
        <v>0</v>
      </c>
      <c r="AB71" s="823"/>
      <c r="AC71" s="823">
        <f>SUM(AC52:AD70)</f>
        <v>0</v>
      </c>
      <c r="AD71" s="823"/>
      <c r="AE71" s="823">
        <f>SUM(AE52:AF70)</f>
        <v>0</v>
      </c>
      <c r="AF71" s="823"/>
      <c r="AG71" s="823">
        <f>SUM(AG52:AH70)</f>
        <v>0</v>
      </c>
      <c r="AH71" s="823"/>
      <c r="AI71" s="24">
        <f>SUM(AI52:AI70)</f>
        <v>0</v>
      </c>
      <c r="AJ71" s="24">
        <f aca="true" t="shared" si="2" ref="AJ71:AQ71">SUM(AJ52:AJ70)</f>
        <v>0</v>
      </c>
      <c r="AK71" s="24">
        <f t="shared" si="2"/>
        <v>0</v>
      </c>
      <c r="AL71" s="24">
        <f t="shared" si="2"/>
        <v>0</v>
      </c>
      <c r="AM71" s="24">
        <f t="shared" si="2"/>
        <v>0</v>
      </c>
      <c r="AN71" s="24">
        <f t="shared" si="2"/>
        <v>0</v>
      </c>
      <c r="AO71" s="24">
        <f t="shared" si="2"/>
        <v>0</v>
      </c>
      <c r="AP71" s="24">
        <f t="shared" si="2"/>
        <v>0</v>
      </c>
      <c r="AQ71" s="24">
        <f t="shared" si="2"/>
        <v>0</v>
      </c>
      <c r="AR71" s="20"/>
      <c r="AX71"/>
      <c r="BB71" s="4"/>
    </row>
    <row r="72" spans="50:52" ht="13.5">
      <c r="AX72"/>
      <c r="AZ72" s="4"/>
    </row>
    <row r="73" spans="50:52" ht="13.5">
      <c r="AX73"/>
      <c r="AZ73" s="4"/>
    </row>
    <row r="74" spans="50:52" ht="13.5">
      <c r="AX74"/>
      <c r="AZ74" s="4"/>
    </row>
    <row r="75" spans="50:52" ht="13.5">
      <c r="AX75"/>
      <c r="AZ75" s="4"/>
    </row>
    <row r="76" spans="50:52" ht="13.5">
      <c r="AX76"/>
      <c r="AZ76" s="4"/>
    </row>
    <row r="77" spans="50:52" ht="13.5">
      <c r="AX77"/>
      <c r="AZ77" s="4"/>
    </row>
    <row r="78" spans="50:52" ht="13.5" customHeight="1">
      <c r="AX78"/>
      <c r="AZ78" s="4"/>
    </row>
    <row r="79" spans="50:52" ht="13.5">
      <c r="AX79"/>
      <c r="AZ79" s="4"/>
    </row>
    <row r="80" spans="50:52" ht="13.5">
      <c r="AX80"/>
      <c r="AZ80" s="4"/>
    </row>
    <row r="81" spans="50:52" ht="13.5">
      <c r="AX81"/>
      <c r="AZ81" s="4"/>
    </row>
  </sheetData>
  <sheetProtection password="E1BC" sheet="1" selectLockedCells="1"/>
  <mergeCells count="753">
    <mergeCell ref="S71:T71"/>
    <mergeCell ref="H46:J46"/>
    <mergeCell ref="K46:L46"/>
    <mergeCell ref="S65:T65"/>
    <mergeCell ref="S66:T66"/>
    <mergeCell ref="S67:T67"/>
    <mergeCell ref="S68:T68"/>
    <mergeCell ref="S69:T69"/>
    <mergeCell ref="S70:T70"/>
    <mergeCell ref="S59:T59"/>
    <mergeCell ref="S61:T61"/>
    <mergeCell ref="S62:T62"/>
    <mergeCell ref="S63:T63"/>
    <mergeCell ref="S64:T64"/>
    <mergeCell ref="AA19:AH19"/>
    <mergeCell ref="S51:T51"/>
    <mergeCell ref="U37:V37"/>
    <mergeCell ref="U38:V38"/>
    <mergeCell ref="U39:V39"/>
    <mergeCell ref="U40:V40"/>
    <mergeCell ref="U41:V41"/>
    <mergeCell ref="AC21:AH28"/>
    <mergeCell ref="U26:V26"/>
    <mergeCell ref="U33:V33"/>
    <mergeCell ref="U20:V20"/>
    <mergeCell ref="U21:V21"/>
    <mergeCell ref="U22:V22"/>
    <mergeCell ref="U23:V23"/>
    <mergeCell ref="AG5:AM5"/>
    <mergeCell ref="AG6:AM6"/>
    <mergeCell ref="AG7:AM7"/>
    <mergeCell ref="AG8:AM8"/>
    <mergeCell ref="AN9:AO9"/>
    <mergeCell ref="AN10:AO10"/>
    <mergeCell ref="AC9:AF9"/>
    <mergeCell ref="AC10:AF10"/>
    <mergeCell ref="AG9:AM9"/>
    <mergeCell ref="AG10:AM10"/>
    <mergeCell ref="AN5:AO5"/>
    <mergeCell ref="AN6:AO6"/>
    <mergeCell ref="AN7:AO7"/>
    <mergeCell ref="AN8:AO8"/>
    <mergeCell ref="AG2:AM2"/>
    <mergeCell ref="AP2:AQ2"/>
    <mergeCell ref="AN3:AO3"/>
    <mergeCell ref="AN4:AO4"/>
    <mergeCell ref="AN2:AO2"/>
    <mergeCell ref="AP3:AQ3"/>
    <mergeCell ref="AC3:AF3"/>
    <mergeCell ref="AC4:AF4"/>
    <mergeCell ref="AG3:AM3"/>
    <mergeCell ref="AG4:AM4"/>
    <mergeCell ref="AG44:AJ44"/>
    <mergeCell ref="T44:W44"/>
    <mergeCell ref="X44:Y44"/>
    <mergeCell ref="Z44:AA44"/>
    <mergeCell ref="U5:AA5"/>
    <mergeCell ref="Q5:T5"/>
    <mergeCell ref="AE70:AF70"/>
    <mergeCell ref="AE71:AF71"/>
    <mergeCell ref="AC44:AF44"/>
    <mergeCell ref="AE64:AF64"/>
    <mergeCell ref="AC5:AF5"/>
    <mergeCell ref="AC6:AF6"/>
    <mergeCell ref="AC7:AF7"/>
    <mergeCell ref="AC8:AF8"/>
    <mergeCell ref="AE68:AF68"/>
    <mergeCell ref="AE69:AF69"/>
    <mergeCell ref="AE58:AF58"/>
    <mergeCell ref="AE59:AF59"/>
    <mergeCell ref="AE60:AF60"/>
    <mergeCell ref="AE61:AF61"/>
    <mergeCell ref="AE62:AF62"/>
    <mergeCell ref="AG69:AH69"/>
    <mergeCell ref="AG70:AH70"/>
    <mergeCell ref="AG71:AH71"/>
    <mergeCell ref="AE51:AF51"/>
    <mergeCell ref="AE52:AF52"/>
    <mergeCell ref="AE53:AF53"/>
    <mergeCell ref="AE54:AF54"/>
    <mergeCell ref="AE55:AF55"/>
    <mergeCell ref="AE56:AF56"/>
    <mergeCell ref="AE65:AF65"/>
    <mergeCell ref="AG67:AH67"/>
    <mergeCell ref="AE63:AF63"/>
    <mergeCell ref="AE66:AF66"/>
    <mergeCell ref="AE67:AF67"/>
    <mergeCell ref="AE57:AF57"/>
    <mergeCell ref="AG63:AH63"/>
    <mergeCell ref="AG64:AH64"/>
    <mergeCell ref="AG65:AH65"/>
    <mergeCell ref="AG55:AH55"/>
    <mergeCell ref="AG56:AH56"/>
    <mergeCell ref="AG68:AH68"/>
    <mergeCell ref="AG57:AH57"/>
    <mergeCell ref="AG58:AH58"/>
    <mergeCell ref="AG59:AH59"/>
    <mergeCell ref="AG60:AH60"/>
    <mergeCell ref="AG61:AH61"/>
    <mergeCell ref="AG62:AH62"/>
    <mergeCell ref="AG66:AH66"/>
    <mergeCell ref="AG51:AH51"/>
    <mergeCell ref="AG52:AH52"/>
    <mergeCell ref="AG53:AH53"/>
    <mergeCell ref="AG54:AH54"/>
    <mergeCell ref="AE42:AF42"/>
    <mergeCell ref="AG42:AH42"/>
    <mergeCell ref="S30:T30"/>
    <mergeCell ref="W30:X30"/>
    <mergeCell ref="Y30:Z30"/>
    <mergeCell ref="AA30:AB30"/>
    <mergeCell ref="AE39:AF39"/>
    <mergeCell ref="AG39:AH39"/>
    <mergeCell ref="AE40:AF40"/>
    <mergeCell ref="AG40:AH40"/>
    <mergeCell ref="AG41:AH41"/>
    <mergeCell ref="Q34:R34"/>
    <mergeCell ref="K30:L30"/>
    <mergeCell ref="M30:N30"/>
    <mergeCell ref="O30:P30"/>
    <mergeCell ref="Q30:R30"/>
    <mergeCell ref="AC30:AD30"/>
    <mergeCell ref="U35:V35"/>
    <mergeCell ref="U36:V36"/>
    <mergeCell ref="W35:X35"/>
    <mergeCell ref="B34:C34"/>
    <mergeCell ref="B30:C30"/>
    <mergeCell ref="AE41:AF41"/>
    <mergeCell ref="W34:X34"/>
    <mergeCell ref="Y34:Z34"/>
    <mergeCell ref="AA34:AB34"/>
    <mergeCell ref="AC34:AD34"/>
    <mergeCell ref="AE36:AF36"/>
    <mergeCell ref="AA35:AB35"/>
    <mergeCell ref="D37:J37"/>
    <mergeCell ref="AE33:AF33"/>
    <mergeCell ref="AG33:AH33"/>
    <mergeCell ref="AE35:AF35"/>
    <mergeCell ref="AG35:AH35"/>
    <mergeCell ref="AG34:AH34"/>
    <mergeCell ref="AG36:AH36"/>
    <mergeCell ref="AE37:AF37"/>
    <mergeCell ref="AG37:AH37"/>
    <mergeCell ref="AE38:AF38"/>
    <mergeCell ref="AG38:AH38"/>
    <mergeCell ref="AG30:AH30"/>
    <mergeCell ref="AE30:AF30"/>
    <mergeCell ref="AE34:AF34"/>
    <mergeCell ref="AE20:AF20"/>
    <mergeCell ref="AE29:AF29"/>
    <mergeCell ref="AG29:AH29"/>
    <mergeCell ref="AE31:AF31"/>
    <mergeCell ref="AG31:AH31"/>
    <mergeCell ref="AE32:AF32"/>
    <mergeCell ref="AG32:AH32"/>
    <mergeCell ref="M68:N68"/>
    <mergeCell ref="AG20:AH20"/>
    <mergeCell ref="D33:J33"/>
    <mergeCell ref="D35:J35"/>
    <mergeCell ref="D36:J36"/>
    <mergeCell ref="W24:X24"/>
    <mergeCell ref="Y36:Z36"/>
    <mergeCell ref="O35:P35"/>
    <mergeCell ref="Q35:R35"/>
    <mergeCell ref="D34:J34"/>
    <mergeCell ref="I25:J25"/>
    <mergeCell ref="D38:J38"/>
    <mergeCell ref="D39:J39"/>
    <mergeCell ref="D40:J40"/>
    <mergeCell ref="D30:J30"/>
    <mergeCell ref="B25:H25"/>
    <mergeCell ref="B26:H26"/>
    <mergeCell ref="B27:H27"/>
    <mergeCell ref="D31:J31"/>
    <mergeCell ref="B29:H29"/>
    <mergeCell ref="M69:N69"/>
    <mergeCell ref="X2:Z2"/>
    <mergeCell ref="X3:Z3"/>
    <mergeCell ref="Y69:Z69"/>
    <mergeCell ref="O69:P69"/>
    <mergeCell ref="Q69:R69"/>
    <mergeCell ref="Y66:Z66"/>
    <mergeCell ref="Y63:Z63"/>
    <mergeCell ref="W51:X51"/>
    <mergeCell ref="W68:X68"/>
    <mergeCell ref="AC69:AD69"/>
    <mergeCell ref="U69:V69"/>
    <mergeCell ref="W69:X69"/>
    <mergeCell ref="AC67:AD67"/>
    <mergeCell ref="U68:V68"/>
    <mergeCell ref="AC68:AD68"/>
    <mergeCell ref="U67:V67"/>
    <mergeCell ref="W67:X67"/>
    <mergeCell ref="Y67:Z67"/>
    <mergeCell ref="Y68:Z68"/>
    <mergeCell ref="O68:P68"/>
    <mergeCell ref="Q68:R68"/>
    <mergeCell ref="K62:L62"/>
    <mergeCell ref="B65:H65"/>
    <mergeCell ref="I68:J68"/>
    <mergeCell ref="K68:L68"/>
    <mergeCell ref="M67:N67"/>
    <mergeCell ref="O67:P67"/>
    <mergeCell ref="Q67:R67"/>
    <mergeCell ref="O66:P66"/>
    <mergeCell ref="K65:L65"/>
    <mergeCell ref="M65:N65"/>
    <mergeCell ref="AA65:AB65"/>
    <mergeCell ref="AA64:AB64"/>
    <mergeCell ref="AC66:AD66"/>
    <mergeCell ref="O65:P65"/>
    <mergeCell ref="Q65:R65"/>
    <mergeCell ref="U65:V65"/>
    <mergeCell ref="W65:X65"/>
    <mergeCell ref="Y65:Z65"/>
    <mergeCell ref="AC65:AD65"/>
    <mergeCell ref="AC63:AD63"/>
    <mergeCell ref="I64:J64"/>
    <mergeCell ref="K64:L64"/>
    <mergeCell ref="M64:N64"/>
    <mergeCell ref="O64:P64"/>
    <mergeCell ref="Q64:R64"/>
    <mergeCell ref="U64:V64"/>
    <mergeCell ref="W64:X64"/>
    <mergeCell ref="Y64:Z64"/>
    <mergeCell ref="AC64:AD64"/>
    <mergeCell ref="B69:H69"/>
    <mergeCell ref="I63:J63"/>
    <mergeCell ref="K63:L63"/>
    <mergeCell ref="M63:N63"/>
    <mergeCell ref="I66:J66"/>
    <mergeCell ref="K66:L66"/>
    <mergeCell ref="M66:N66"/>
    <mergeCell ref="B64:H64"/>
    <mergeCell ref="I69:J69"/>
    <mergeCell ref="K69:L69"/>
    <mergeCell ref="B68:H68"/>
    <mergeCell ref="I67:J67"/>
    <mergeCell ref="K67:L67"/>
    <mergeCell ref="W63:X63"/>
    <mergeCell ref="Q66:R66"/>
    <mergeCell ref="U66:V66"/>
    <mergeCell ref="W66:X66"/>
    <mergeCell ref="O63:P63"/>
    <mergeCell ref="Q63:R63"/>
    <mergeCell ref="U63:V63"/>
    <mergeCell ref="I62:J62"/>
    <mergeCell ref="B63:H63"/>
    <mergeCell ref="B66:H66"/>
    <mergeCell ref="B67:H67"/>
    <mergeCell ref="I65:J65"/>
    <mergeCell ref="B59:H59"/>
    <mergeCell ref="B60:H60"/>
    <mergeCell ref="B61:H61"/>
    <mergeCell ref="B62:H62"/>
    <mergeCell ref="B57:H57"/>
    <mergeCell ref="I56:J56"/>
    <mergeCell ref="I54:J54"/>
    <mergeCell ref="B58:H58"/>
    <mergeCell ref="I58:J58"/>
    <mergeCell ref="B53:H53"/>
    <mergeCell ref="B54:H54"/>
    <mergeCell ref="B55:H55"/>
    <mergeCell ref="B56:H56"/>
    <mergeCell ref="AC51:AD51"/>
    <mergeCell ref="B52:H52"/>
    <mergeCell ref="M52:N52"/>
    <mergeCell ref="O52:P52"/>
    <mergeCell ref="Q52:R52"/>
    <mergeCell ref="U52:V52"/>
    <mergeCell ref="I52:J52"/>
    <mergeCell ref="K52:L52"/>
    <mergeCell ref="U51:V51"/>
    <mergeCell ref="S52:T52"/>
    <mergeCell ref="W71:X71"/>
    <mergeCell ref="Y71:Z71"/>
    <mergeCell ref="AC71:AD71"/>
    <mergeCell ref="B51:H51"/>
    <mergeCell ref="I51:J51"/>
    <mergeCell ref="K51:L51"/>
    <mergeCell ref="M51:N51"/>
    <mergeCell ref="O51:P51"/>
    <mergeCell ref="Q51:R51"/>
    <mergeCell ref="Y51:Z51"/>
    <mergeCell ref="W70:X70"/>
    <mergeCell ref="Y70:Z70"/>
    <mergeCell ref="AC70:AD70"/>
    <mergeCell ref="B71:H71"/>
    <mergeCell ref="I71:J71"/>
    <mergeCell ref="K71:L71"/>
    <mergeCell ref="M71:N71"/>
    <mergeCell ref="O71:P71"/>
    <mergeCell ref="Q71:R71"/>
    <mergeCell ref="U71:V71"/>
    <mergeCell ref="W62:X62"/>
    <mergeCell ref="Y62:Z62"/>
    <mergeCell ref="AC62:AD62"/>
    <mergeCell ref="B70:H70"/>
    <mergeCell ref="I70:J70"/>
    <mergeCell ref="K70:L70"/>
    <mergeCell ref="M70:N70"/>
    <mergeCell ref="O70:P70"/>
    <mergeCell ref="Q70:R70"/>
    <mergeCell ref="U70:V70"/>
    <mergeCell ref="I61:J61"/>
    <mergeCell ref="K61:L61"/>
    <mergeCell ref="M61:N61"/>
    <mergeCell ref="O61:P61"/>
    <mergeCell ref="Y61:Z61"/>
    <mergeCell ref="AC61:AD61"/>
    <mergeCell ref="W60:X60"/>
    <mergeCell ref="Y60:Z60"/>
    <mergeCell ref="AC60:AD60"/>
    <mergeCell ref="AA60:AB60"/>
    <mergeCell ref="W61:X61"/>
    <mergeCell ref="AA61:AB61"/>
    <mergeCell ref="M62:N62"/>
    <mergeCell ref="O60:P60"/>
    <mergeCell ref="Q60:R60"/>
    <mergeCell ref="U60:V60"/>
    <mergeCell ref="U61:V61"/>
    <mergeCell ref="Q61:R61"/>
    <mergeCell ref="O62:P62"/>
    <mergeCell ref="Q62:R62"/>
    <mergeCell ref="U62:V62"/>
    <mergeCell ref="S60:T60"/>
    <mergeCell ref="I60:J60"/>
    <mergeCell ref="K60:L60"/>
    <mergeCell ref="U59:V59"/>
    <mergeCell ref="W59:X59"/>
    <mergeCell ref="I59:J59"/>
    <mergeCell ref="K59:L59"/>
    <mergeCell ref="M59:N59"/>
    <mergeCell ref="O59:P59"/>
    <mergeCell ref="Q59:R59"/>
    <mergeCell ref="M60:N60"/>
    <mergeCell ref="AC59:AD59"/>
    <mergeCell ref="W58:X58"/>
    <mergeCell ref="Y58:Z58"/>
    <mergeCell ref="AC58:AD58"/>
    <mergeCell ref="AA58:AB58"/>
    <mergeCell ref="Q58:R58"/>
    <mergeCell ref="U58:V58"/>
    <mergeCell ref="AA59:AB59"/>
    <mergeCell ref="Y59:Z59"/>
    <mergeCell ref="S58:T58"/>
    <mergeCell ref="K58:L58"/>
    <mergeCell ref="U57:V57"/>
    <mergeCell ref="W57:X57"/>
    <mergeCell ref="I57:J57"/>
    <mergeCell ref="K57:L57"/>
    <mergeCell ref="M57:N57"/>
    <mergeCell ref="O57:P57"/>
    <mergeCell ref="Q57:R57"/>
    <mergeCell ref="M58:N58"/>
    <mergeCell ref="O58:P58"/>
    <mergeCell ref="AC57:AD57"/>
    <mergeCell ref="W56:X56"/>
    <mergeCell ref="Y56:Z56"/>
    <mergeCell ref="AC56:AD56"/>
    <mergeCell ref="AA56:AB56"/>
    <mergeCell ref="O56:P56"/>
    <mergeCell ref="Q56:R56"/>
    <mergeCell ref="U56:V56"/>
    <mergeCell ref="AA57:AB57"/>
    <mergeCell ref="Y57:Z57"/>
    <mergeCell ref="S56:T56"/>
    <mergeCell ref="S57:T57"/>
    <mergeCell ref="W55:X55"/>
    <mergeCell ref="I55:J55"/>
    <mergeCell ref="K55:L55"/>
    <mergeCell ref="M55:N55"/>
    <mergeCell ref="O55:P55"/>
    <mergeCell ref="Q55:R55"/>
    <mergeCell ref="S55:T55"/>
    <mergeCell ref="U55:V55"/>
    <mergeCell ref="M56:N56"/>
    <mergeCell ref="K56:L56"/>
    <mergeCell ref="AC55:AD55"/>
    <mergeCell ref="W54:X54"/>
    <mergeCell ref="Y54:Z54"/>
    <mergeCell ref="AC54:AD54"/>
    <mergeCell ref="AA54:AB54"/>
    <mergeCell ref="AA55:AB55"/>
    <mergeCell ref="K54:L54"/>
    <mergeCell ref="Y55:Z55"/>
    <mergeCell ref="I53:J53"/>
    <mergeCell ref="K53:L53"/>
    <mergeCell ref="M53:N53"/>
    <mergeCell ref="O53:P53"/>
    <mergeCell ref="W53:X53"/>
    <mergeCell ref="Q53:R53"/>
    <mergeCell ref="O54:P54"/>
    <mergeCell ref="Q54:R54"/>
    <mergeCell ref="S53:T53"/>
    <mergeCell ref="S54:T54"/>
    <mergeCell ref="U53:V53"/>
    <mergeCell ref="O39:P39"/>
    <mergeCell ref="M54:N54"/>
    <mergeCell ref="Y53:Z53"/>
    <mergeCell ref="AC53:AD53"/>
    <mergeCell ref="W52:X52"/>
    <mergeCell ref="Y52:Z52"/>
    <mergeCell ref="AC52:AD52"/>
    <mergeCell ref="AA53:AB53"/>
    <mergeCell ref="AA52:AB52"/>
    <mergeCell ref="U54:V54"/>
    <mergeCell ref="AA37:AB37"/>
    <mergeCell ref="AA38:AB38"/>
    <mergeCell ref="AA39:AB39"/>
    <mergeCell ref="Y38:Z38"/>
    <mergeCell ref="W37:X37"/>
    <mergeCell ref="Y37:Z37"/>
    <mergeCell ref="W32:X32"/>
    <mergeCell ref="Q39:R39"/>
    <mergeCell ref="S39:T39"/>
    <mergeCell ref="W38:X38"/>
    <mergeCell ref="W39:X39"/>
    <mergeCell ref="Y39:Z39"/>
    <mergeCell ref="U32:V32"/>
    <mergeCell ref="U34:V34"/>
    <mergeCell ref="O38:P38"/>
    <mergeCell ref="Q38:R38"/>
    <mergeCell ref="S38:T38"/>
    <mergeCell ref="O37:P37"/>
    <mergeCell ref="Q37:R37"/>
    <mergeCell ref="S37:T37"/>
    <mergeCell ref="O36:P36"/>
    <mergeCell ref="Q36:R36"/>
    <mergeCell ref="I2:J2"/>
    <mergeCell ref="I3:J3"/>
    <mergeCell ref="I4:J4"/>
    <mergeCell ref="I28:J28"/>
    <mergeCell ref="I21:J21"/>
    <mergeCell ref="I22:J22"/>
    <mergeCell ref="I27:J27"/>
    <mergeCell ref="I26:J26"/>
    <mergeCell ref="I24:J24"/>
    <mergeCell ref="M16:N16"/>
    <mergeCell ref="K5:N5"/>
    <mergeCell ref="I5:J5"/>
    <mergeCell ref="I16:J16"/>
    <mergeCell ref="K16:L16"/>
    <mergeCell ref="I13:J13"/>
    <mergeCell ref="I12:J12"/>
    <mergeCell ref="I11:J11"/>
    <mergeCell ref="I6:J6"/>
    <mergeCell ref="I7:J7"/>
    <mergeCell ref="K26:L26"/>
    <mergeCell ref="B16:D16"/>
    <mergeCell ref="B17:D17"/>
    <mergeCell ref="E11:F11"/>
    <mergeCell ref="G13:H13"/>
    <mergeCell ref="G12:H12"/>
    <mergeCell ref="B12:D12"/>
    <mergeCell ref="B13:D13"/>
    <mergeCell ref="B11:D11"/>
    <mergeCell ref="O11:P11"/>
    <mergeCell ref="M13:N13"/>
    <mergeCell ref="M12:N12"/>
    <mergeCell ref="M11:N11"/>
    <mergeCell ref="K24:L24"/>
    <mergeCell ref="E18:F18"/>
    <mergeCell ref="K17:L17"/>
    <mergeCell ref="K21:L21"/>
    <mergeCell ref="K22:L22"/>
    <mergeCell ref="K23:L23"/>
    <mergeCell ref="B24:H24"/>
    <mergeCell ref="B21:H21"/>
    <mergeCell ref="B22:H22"/>
    <mergeCell ref="B23:H23"/>
    <mergeCell ref="K35:L35"/>
    <mergeCell ref="K34:L34"/>
    <mergeCell ref="I8:J8"/>
    <mergeCell ref="I9:J9"/>
    <mergeCell ref="K13:L13"/>
    <mergeCell ref="K12:L12"/>
    <mergeCell ref="K11:L11"/>
    <mergeCell ref="K8:N8"/>
    <mergeCell ref="K9:N9"/>
    <mergeCell ref="K25:L25"/>
    <mergeCell ref="K38:L38"/>
    <mergeCell ref="K39:L39"/>
    <mergeCell ref="K36:L36"/>
    <mergeCell ref="K37:L37"/>
    <mergeCell ref="M39:N39"/>
    <mergeCell ref="M31:N31"/>
    <mergeCell ref="M32:N32"/>
    <mergeCell ref="M33:N33"/>
    <mergeCell ref="M35:N35"/>
    <mergeCell ref="M36:N36"/>
    <mergeCell ref="M37:N37"/>
    <mergeCell ref="M34:N34"/>
    <mergeCell ref="M38:N38"/>
    <mergeCell ref="O34:P34"/>
    <mergeCell ref="S34:T34"/>
    <mergeCell ref="AI42:AJ42"/>
    <mergeCell ref="AI37:AJ37"/>
    <mergeCell ref="AI38:AJ38"/>
    <mergeCell ref="AI39:AJ39"/>
    <mergeCell ref="AI40:AJ40"/>
    <mergeCell ref="AI41:AJ41"/>
    <mergeCell ref="AC35:AD35"/>
    <mergeCell ref="W36:X36"/>
    <mergeCell ref="AI20:AJ20"/>
    <mergeCell ref="AI21:AJ21"/>
    <mergeCell ref="AI32:AJ32"/>
    <mergeCell ref="AI23:AJ23"/>
    <mergeCell ref="AI28:AJ28"/>
    <mergeCell ref="AI29:AJ29"/>
    <mergeCell ref="AI31:AJ31"/>
    <mergeCell ref="AI26:AJ26"/>
    <mergeCell ref="AI30:AJ30"/>
    <mergeCell ref="AI27:AJ27"/>
    <mergeCell ref="B42:H42"/>
    <mergeCell ref="B41:H41"/>
    <mergeCell ref="B31:C31"/>
    <mergeCell ref="AI33:AJ33"/>
    <mergeCell ref="AI35:AJ35"/>
    <mergeCell ref="AI36:AJ36"/>
    <mergeCell ref="AI34:AJ34"/>
    <mergeCell ref="O42:P42"/>
    <mergeCell ref="Q42:R42"/>
    <mergeCell ref="S42:T42"/>
    <mergeCell ref="AI22:AJ22"/>
    <mergeCell ref="B38:C38"/>
    <mergeCell ref="B39:C39"/>
    <mergeCell ref="B40:C40"/>
    <mergeCell ref="B35:C35"/>
    <mergeCell ref="B36:C36"/>
    <mergeCell ref="B37:C37"/>
    <mergeCell ref="B28:H28"/>
    <mergeCell ref="AI24:AJ24"/>
    <mergeCell ref="AI25:AJ25"/>
    <mergeCell ref="S21:T21"/>
    <mergeCell ref="AA42:AB42"/>
    <mergeCell ref="S41:T41"/>
    <mergeCell ref="W41:X41"/>
    <mergeCell ref="Y41:Z41"/>
    <mergeCell ref="AA41:AB41"/>
    <mergeCell ref="W33:X33"/>
    <mergeCell ref="Y33:Z33"/>
    <mergeCell ref="S35:T35"/>
    <mergeCell ref="S32:T32"/>
    <mergeCell ref="M41:N41"/>
    <mergeCell ref="O41:P41"/>
    <mergeCell ref="Q41:R41"/>
    <mergeCell ref="W42:X42"/>
    <mergeCell ref="U42:V42"/>
    <mergeCell ref="Q21:R21"/>
    <mergeCell ref="M21:N21"/>
    <mergeCell ref="O21:P21"/>
    <mergeCell ref="M22:N22"/>
    <mergeCell ref="O22:P22"/>
    <mergeCell ref="M23:N23"/>
    <mergeCell ref="O23:P23"/>
    <mergeCell ref="Q23:R23"/>
    <mergeCell ref="I23:J23"/>
    <mergeCell ref="S23:T23"/>
    <mergeCell ref="Y35:Z35"/>
    <mergeCell ref="W21:X21"/>
    <mergeCell ref="Y21:Z21"/>
    <mergeCell ref="Y32:Z32"/>
    <mergeCell ref="Y24:Z24"/>
    <mergeCell ref="S31:T31"/>
    <mergeCell ref="W31:X31"/>
    <mergeCell ref="Y31:Z31"/>
    <mergeCell ref="Y25:Z25"/>
    <mergeCell ref="Q31:R31"/>
    <mergeCell ref="Y29:Z29"/>
    <mergeCell ref="K31:L31"/>
    <mergeCell ref="O31:P31"/>
    <mergeCell ref="U29:V29"/>
    <mergeCell ref="U31:V31"/>
    <mergeCell ref="U30:V30"/>
    <mergeCell ref="O33:P33"/>
    <mergeCell ref="Q33:R33"/>
    <mergeCell ref="O32:P32"/>
    <mergeCell ref="Q32:R32"/>
    <mergeCell ref="K33:L33"/>
    <mergeCell ref="D32:J32"/>
    <mergeCell ref="K32:L32"/>
    <mergeCell ref="B33:C33"/>
    <mergeCell ref="B32:C32"/>
    <mergeCell ref="O20:P20"/>
    <mergeCell ref="K20:L20"/>
    <mergeCell ref="M20:N20"/>
    <mergeCell ref="B20:H20"/>
    <mergeCell ref="K6:N6"/>
    <mergeCell ref="K7:N7"/>
    <mergeCell ref="B2:F2"/>
    <mergeCell ref="B3:H3"/>
    <mergeCell ref="B4:H4"/>
    <mergeCell ref="B5:H5"/>
    <mergeCell ref="G2:H2"/>
    <mergeCell ref="K4:N4"/>
    <mergeCell ref="K3:N3"/>
    <mergeCell ref="K2:N2"/>
    <mergeCell ref="B6:H6"/>
    <mergeCell ref="B7:H7"/>
    <mergeCell ref="B8:H8"/>
    <mergeCell ref="B9:H9"/>
    <mergeCell ref="R17:T17"/>
    <mergeCell ref="R16:T16"/>
    <mergeCell ref="G11:H11"/>
    <mergeCell ref="E13:F13"/>
    <mergeCell ref="E12:F12"/>
    <mergeCell ref="O17:P17"/>
    <mergeCell ref="O16:P16"/>
    <mergeCell ref="O13:P13"/>
    <mergeCell ref="O12:P12"/>
    <mergeCell ref="M17:N17"/>
    <mergeCell ref="S20:T20"/>
    <mergeCell ref="Q20:R20"/>
    <mergeCell ref="W23:X23"/>
    <mergeCell ref="Y23:Z23"/>
    <mergeCell ref="Q22:R22"/>
    <mergeCell ref="S22:T22"/>
    <mergeCell ref="W22:X22"/>
    <mergeCell ref="Y22:Z22"/>
    <mergeCell ref="W20:X20"/>
    <mergeCell ref="Y20:Z20"/>
    <mergeCell ref="M25:N25"/>
    <mergeCell ref="O25:P25"/>
    <mergeCell ref="Q25:R25"/>
    <mergeCell ref="M24:N24"/>
    <mergeCell ref="O24:P24"/>
    <mergeCell ref="Q24:R24"/>
    <mergeCell ref="K27:L27"/>
    <mergeCell ref="M27:N27"/>
    <mergeCell ref="O27:P27"/>
    <mergeCell ref="Q27:R27"/>
    <mergeCell ref="S24:T24"/>
    <mergeCell ref="W26:X26"/>
    <mergeCell ref="Y26:Z26"/>
    <mergeCell ref="S25:T25"/>
    <mergeCell ref="W25:X25"/>
    <mergeCell ref="U24:V24"/>
    <mergeCell ref="U25:V25"/>
    <mergeCell ref="S26:T26"/>
    <mergeCell ref="Y27:Z27"/>
    <mergeCell ref="S27:T27"/>
    <mergeCell ref="W27:X27"/>
    <mergeCell ref="U27:V27"/>
    <mergeCell ref="O28:P28"/>
    <mergeCell ref="Q28:R28"/>
    <mergeCell ref="S28:T28"/>
    <mergeCell ref="M26:N26"/>
    <mergeCell ref="O26:P26"/>
    <mergeCell ref="Q26:R26"/>
    <mergeCell ref="U28:V28"/>
    <mergeCell ref="Y28:Z28"/>
    <mergeCell ref="K29:L29"/>
    <mergeCell ref="M29:N29"/>
    <mergeCell ref="O29:P29"/>
    <mergeCell ref="Q29:R29"/>
    <mergeCell ref="S29:T29"/>
    <mergeCell ref="W29:X29"/>
    <mergeCell ref="K28:L28"/>
    <mergeCell ref="M28:N28"/>
    <mergeCell ref="AA20:AB20"/>
    <mergeCell ref="O40:P40"/>
    <mergeCell ref="Q40:R40"/>
    <mergeCell ref="S40:T40"/>
    <mergeCell ref="W40:X40"/>
    <mergeCell ref="Y40:Z40"/>
    <mergeCell ref="AA40:AB40"/>
    <mergeCell ref="AA25:AB25"/>
    <mergeCell ref="AA26:AB26"/>
    <mergeCell ref="W28:X28"/>
    <mergeCell ref="K40:L40"/>
    <mergeCell ref="M40:N40"/>
    <mergeCell ref="B46:D46"/>
    <mergeCell ref="E46:F46"/>
    <mergeCell ref="H44:I44"/>
    <mergeCell ref="K42:L42"/>
    <mergeCell ref="M42:N42"/>
    <mergeCell ref="B44:E44"/>
    <mergeCell ref="F44:G44"/>
    <mergeCell ref="K41:L41"/>
    <mergeCell ref="AA28:AB28"/>
    <mergeCell ref="AA29:AB29"/>
    <mergeCell ref="AA31:AB31"/>
    <mergeCell ref="AA32:AB32"/>
    <mergeCell ref="H48:L48"/>
    <mergeCell ref="M48:N48"/>
    <mergeCell ref="K44:N44"/>
    <mergeCell ref="B48:D48"/>
    <mergeCell ref="E48:F48"/>
    <mergeCell ref="N46:R46"/>
    <mergeCell ref="AC31:AD31"/>
    <mergeCell ref="AC32:AD32"/>
    <mergeCell ref="AC33:AD33"/>
    <mergeCell ref="S46:T46"/>
    <mergeCell ref="V46:Z46"/>
    <mergeCell ref="AA46:AB46"/>
    <mergeCell ref="AC42:AD42"/>
    <mergeCell ref="Y42:Z42"/>
    <mergeCell ref="S33:T33"/>
    <mergeCell ref="S36:T36"/>
    <mergeCell ref="AC41:AD41"/>
    <mergeCell ref="AA22:AB22"/>
    <mergeCell ref="AA23:AB23"/>
    <mergeCell ref="AA24:AB24"/>
    <mergeCell ref="AA27:AB27"/>
    <mergeCell ref="AC37:AD37"/>
    <mergeCell ref="AC36:AD36"/>
    <mergeCell ref="AA33:AB33"/>
    <mergeCell ref="AC39:AD39"/>
    <mergeCell ref="AC29:AD29"/>
    <mergeCell ref="AA70:AB70"/>
    <mergeCell ref="AA71:AB71"/>
    <mergeCell ref="O44:R44"/>
    <mergeCell ref="AA66:AB66"/>
    <mergeCell ref="AA67:AB67"/>
    <mergeCell ref="AA68:AB68"/>
    <mergeCell ref="AA69:AB69"/>
    <mergeCell ref="AA62:AB62"/>
    <mergeCell ref="AA63:AB63"/>
    <mergeCell ref="AA51:AB51"/>
    <mergeCell ref="Q7:S8"/>
    <mergeCell ref="T7:V8"/>
    <mergeCell ref="AT34:AU34"/>
    <mergeCell ref="AT30:AU30"/>
    <mergeCell ref="AT20:AU20"/>
    <mergeCell ref="AK21:AU29"/>
    <mergeCell ref="AT31:AU31"/>
    <mergeCell ref="AT32:AU32"/>
    <mergeCell ref="AC20:AD20"/>
    <mergeCell ref="AA21:AB21"/>
    <mergeCell ref="AT41:AU41"/>
    <mergeCell ref="AT42:AU42"/>
    <mergeCell ref="AT37:AU37"/>
    <mergeCell ref="AT38:AU38"/>
    <mergeCell ref="O18:P18"/>
    <mergeCell ref="B18:D18"/>
    <mergeCell ref="AT39:AU39"/>
    <mergeCell ref="AT40:AU40"/>
    <mergeCell ref="AT33:AU33"/>
    <mergeCell ref="AC38:AD38"/>
    <mergeCell ref="AT35:AU35"/>
    <mergeCell ref="AT36:AU36"/>
    <mergeCell ref="AC40:AD40"/>
    <mergeCell ref="AA36:AB36"/>
    <mergeCell ref="K18:L18"/>
    <mergeCell ref="M18:N18"/>
    <mergeCell ref="I17:J17"/>
    <mergeCell ref="E17:F17"/>
    <mergeCell ref="E16:F16"/>
    <mergeCell ref="G17:H17"/>
    <mergeCell ref="G18:H18"/>
    <mergeCell ref="I18:J18"/>
    <mergeCell ref="G16:H16"/>
  </mergeCells>
  <conditionalFormatting sqref="AC42:AH42 O12:O13 G12:G13 M12:M13 K12:K13 I12:I13 E12:E13 B22:J28 AC21 AC29:AH40 K21:AB29">
    <cfRule type="cellIs" priority="2" dxfId="0" operator="equal" stopIfTrue="1">
      <formula>0</formula>
    </cfRule>
  </conditionalFormatting>
  <dataValidations count="9">
    <dataValidation type="list" allowBlank="1" showInputMessage="1" showErrorMessage="1" sqref="K3:N3 K5:N5">
      <formula1>INDIRECT(B3)</formula1>
    </dataValidation>
    <dataValidation type="list" allowBlank="1" showInputMessage="1" showErrorMessage="1" sqref="K4:N4">
      <formula1>IF(B10=1,INDIRECT($C$10),INDIRECT(B4))</formula1>
    </dataValidation>
    <dataValidation type="list" allowBlank="1" showInputMessage="1" showErrorMessage="1" sqref="AG44">
      <formula1>"ダブルマジック,その他"</formula1>
    </dataValidation>
    <dataValidation type="list" allowBlank="1" showInputMessage="1" showErrorMessage="1" sqref="O44:R44">
      <formula1>"ダブルウェポン,その他"</formula1>
    </dataValidation>
    <dataValidation type="list" allowBlank="1" showInputMessage="1" showErrorMessage="1" sqref="F44:I44 X44:AA44">
      <formula1>属性</formula1>
    </dataValidation>
    <dataValidation type="list" allowBlank="1" showInputMessage="1" showErrorMessage="1" sqref="R17:T17">
      <formula1>能力</formula1>
    </dataValidation>
    <dataValidation type="list" allowBlank="1" showInputMessage="1" showErrorMessage="1" sqref="X3:Z3">
      <formula1>"MGR"</formula1>
    </dataValidation>
    <dataValidation type="list" allowBlank="1" showInputMessage="1" showErrorMessage="1" sqref="B3:H9">
      <formula1>INDIRECT($X$3)</formula1>
    </dataValidation>
    <dataValidation type="list" allowBlank="1" showInputMessage="1" showErrorMessage="1" sqref="K6:K9">
      <formula1>#REF!</formula1>
    </dataValidation>
  </dataValidations>
  <printOptions/>
  <pageMargins left="0.75" right="0.75" top="1" bottom="1" header="0.512" footer="0.51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Q71"/>
  <sheetViews>
    <sheetView zoomScalePageLayoutView="0" workbookViewId="0" topLeftCell="A1">
      <selection activeCell="I13" sqref="I13"/>
    </sheetView>
  </sheetViews>
  <sheetFormatPr defaultColWidth="9.00390625" defaultRowHeight="13.5"/>
  <cols>
    <col min="1" max="1" width="6.125" style="0" bestFit="1" customWidth="1"/>
    <col min="2" max="2" width="20.125" style="0" customWidth="1"/>
    <col min="3" max="3" width="5.375" style="0" bestFit="1" customWidth="1"/>
    <col min="4" max="4" width="5.25390625" style="0" bestFit="1" customWidth="1"/>
    <col min="5" max="5" width="10.375" style="0" bestFit="1" customWidth="1"/>
    <col min="6" max="6" width="10.25390625" style="0" bestFit="1" customWidth="1"/>
    <col min="7" max="8" width="5.25390625" style="0" bestFit="1" customWidth="1"/>
    <col min="9" max="9" width="42.625" style="0" customWidth="1"/>
    <col min="10" max="10" width="6.375" style="0" bestFit="1" customWidth="1"/>
    <col min="16" max="16" width="9.125" style="0" customWidth="1"/>
    <col min="17" max="17" width="11.125" style="0" hidden="1" customWidth="1"/>
    <col min="18" max="25" width="5.25390625" style="0" bestFit="1" customWidth="1"/>
    <col min="26" max="33" width="3.625" style="0" customWidth="1"/>
  </cols>
  <sheetData>
    <row r="1" spans="2:10" ht="13.5">
      <c r="B1" s="1" t="s">
        <v>93</v>
      </c>
      <c r="C1" s="1" t="s">
        <v>11</v>
      </c>
      <c r="D1" s="1" t="s">
        <v>94</v>
      </c>
      <c r="E1" s="1" t="s">
        <v>95</v>
      </c>
      <c r="F1" s="1" t="s">
        <v>7</v>
      </c>
      <c r="G1" s="1" t="s">
        <v>8</v>
      </c>
      <c r="H1" s="1" t="s">
        <v>9</v>
      </c>
      <c r="I1" s="6" t="s">
        <v>12</v>
      </c>
      <c r="J1" s="1" t="s">
        <v>10</v>
      </c>
    </row>
    <row r="2" spans="1:17" ht="13.5">
      <c r="A2" t="s">
        <v>157</v>
      </c>
      <c r="B2" s="10" t="s">
        <v>764</v>
      </c>
      <c r="C2" s="10">
        <v>2</v>
      </c>
      <c r="D2" s="10" t="s">
        <v>765</v>
      </c>
      <c r="E2" s="10" t="s">
        <v>195</v>
      </c>
      <c r="F2" s="10" t="s">
        <v>161</v>
      </c>
      <c r="G2" s="10" t="s">
        <v>768</v>
      </c>
      <c r="H2" s="10" t="s">
        <v>412</v>
      </c>
      <c r="I2" s="139" t="s">
        <v>784</v>
      </c>
      <c r="J2" s="1"/>
      <c r="Q2" t="s">
        <v>39</v>
      </c>
    </row>
    <row r="3" spans="1:17" ht="13.5">
      <c r="A3" t="s">
        <v>157</v>
      </c>
      <c r="B3" s="10" t="s">
        <v>761</v>
      </c>
      <c r="C3" s="10">
        <v>1</v>
      </c>
      <c r="D3" s="10" t="s">
        <v>771</v>
      </c>
      <c r="E3" s="10" t="s">
        <v>772</v>
      </c>
      <c r="F3" s="10" t="s">
        <v>161</v>
      </c>
      <c r="G3" s="10" t="s">
        <v>162</v>
      </c>
      <c r="H3" s="10" t="s">
        <v>770</v>
      </c>
      <c r="I3" s="10" t="s">
        <v>769</v>
      </c>
      <c r="J3" s="1"/>
      <c r="Q3" t="s">
        <v>33</v>
      </c>
    </row>
    <row r="4" spans="1:17" ht="40.5">
      <c r="A4" t="s">
        <v>157</v>
      </c>
      <c r="B4" s="10" t="s">
        <v>798</v>
      </c>
      <c r="C4" s="10">
        <v>1</v>
      </c>
      <c r="D4" s="10" t="s">
        <v>781</v>
      </c>
      <c r="E4" s="10" t="s">
        <v>39</v>
      </c>
      <c r="F4" s="10" t="s">
        <v>161</v>
      </c>
      <c r="G4" s="10" t="s">
        <v>162</v>
      </c>
      <c r="H4" s="10" t="s">
        <v>783</v>
      </c>
      <c r="I4" s="139" t="s">
        <v>847</v>
      </c>
      <c r="J4" s="1"/>
      <c r="Q4" t="s">
        <v>34</v>
      </c>
    </row>
    <row r="5" spans="1:17" ht="13.5">
      <c r="A5" t="s">
        <v>157</v>
      </c>
      <c r="B5" s="10" t="s">
        <v>762</v>
      </c>
      <c r="C5" s="10">
        <v>1</v>
      </c>
      <c r="D5" s="10" t="s">
        <v>773</v>
      </c>
      <c r="E5" s="10" t="s">
        <v>774</v>
      </c>
      <c r="F5" s="10" t="s">
        <v>775</v>
      </c>
      <c r="G5" s="10" t="s">
        <v>776</v>
      </c>
      <c r="H5" s="10" t="s">
        <v>416</v>
      </c>
      <c r="I5" s="10" t="s">
        <v>777</v>
      </c>
      <c r="J5" s="1"/>
      <c r="Q5" t="s">
        <v>35</v>
      </c>
    </row>
    <row r="6" spans="1:17" ht="13.5">
      <c r="A6" t="s">
        <v>157</v>
      </c>
      <c r="B6" s="10" t="s">
        <v>802</v>
      </c>
      <c r="C6" s="10">
        <v>1</v>
      </c>
      <c r="D6" s="10" t="s">
        <v>781</v>
      </c>
      <c r="E6" s="10" t="s">
        <v>803</v>
      </c>
      <c r="F6" s="10" t="s">
        <v>161</v>
      </c>
      <c r="G6" s="10" t="s">
        <v>804</v>
      </c>
      <c r="H6" s="10" t="s">
        <v>416</v>
      </c>
      <c r="I6" s="10" t="s">
        <v>805</v>
      </c>
      <c r="J6" s="1"/>
      <c r="Q6" t="s">
        <v>37</v>
      </c>
    </row>
    <row r="7" spans="1:17" ht="13.5">
      <c r="A7" t="s">
        <v>157</v>
      </c>
      <c r="B7" s="10" t="s">
        <v>763</v>
      </c>
      <c r="C7" s="10">
        <v>1</v>
      </c>
      <c r="D7" s="10" t="s">
        <v>778</v>
      </c>
      <c r="E7" s="10" t="s">
        <v>779</v>
      </c>
      <c r="F7" s="10" t="s">
        <v>161</v>
      </c>
      <c r="G7" s="10" t="s">
        <v>162</v>
      </c>
      <c r="H7" s="10" t="s">
        <v>416</v>
      </c>
      <c r="I7" s="10" t="s">
        <v>867</v>
      </c>
      <c r="J7" s="1"/>
      <c r="Q7" t="s">
        <v>38</v>
      </c>
    </row>
    <row r="8" spans="2:17" ht="13.5">
      <c r="B8" s="10"/>
      <c r="C8" s="10"/>
      <c r="D8" s="10"/>
      <c r="E8" s="10"/>
      <c r="F8" s="10"/>
      <c r="G8" s="10"/>
      <c r="H8" s="10"/>
      <c r="I8" s="10"/>
      <c r="J8" s="1"/>
      <c r="Q8" t="s">
        <v>36</v>
      </c>
    </row>
    <row r="9" spans="2:17" ht="13.5">
      <c r="B9" s="10"/>
      <c r="C9" s="10"/>
      <c r="D9" s="10"/>
      <c r="E9" s="10"/>
      <c r="F9" s="10"/>
      <c r="G9" s="10"/>
      <c r="H9" s="10"/>
      <c r="I9" s="10"/>
      <c r="J9" s="1"/>
      <c r="Q9" t="s">
        <v>25</v>
      </c>
    </row>
    <row r="10" spans="2:17" ht="13.5">
      <c r="B10" s="10"/>
      <c r="C10" s="10"/>
      <c r="D10" s="10"/>
      <c r="E10" s="10"/>
      <c r="F10" s="10"/>
      <c r="G10" s="10"/>
      <c r="H10" s="10"/>
      <c r="I10" s="10"/>
      <c r="J10" s="1"/>
      <c r="Q10" t="s">
        <v>26</v>
      </c>
    </row>
    <row r="11" spans="2:17" ht="13.5">
      <c r="B11" s="10"/>
      <c r="C11" s="10"/>
      <c r="D11" s="10"/>
      <c r="E11" s="10"/>
      <c r="F11" s="10"/>
      <c r="G11" s="10"/>
      <c r="H11" s="10"/>
      <c r="I11" s="10"/>
      <c r="J11" s="1"/>
      <c r="Q11" t="s">
        <v>40</v>
      </c>
    </row>
    <row r="12" spans="2:10" ht="13.5">
      <c r="B12" s="10"/>
      <c r="C12" s="10"/>
      <c r="D12" s="10"/>
      <c r="E12" s="10"/>
      <c r="F12" s="10"/>
      <c r="G12" s="10"/>
      <c r="H12" s="10"/>
      <c r="I12" s="10"/>
      <c r="J12" s="1"/>
    </row>
    <row r="13" spans="2:10" ht="13.5">
      <c r="B13" s="10"/>
      <c r="C13" s="10"/>
      <c r="D13" s="10"/>
      <c r="E13" s="10"/>
      <c r="F13" s="10"/>
      <c r="G13" s="10"/>
      <c r="H13" s="10"/>
      <c r="I13" s="10"/>
      <c r="J13" s="1"/>
    </row>
    <row r="14" spans="2:10" ht="13.5">
      <c r="B14" s="10"/>
      <c r="C14" s="10"/>
      <c r="D14" s="10"/>
      <c r="E14" s="10"/>
      <c r="F14" s="10"/>
      <c r="G14" s="10"/>
      <c r="H14" s="10"/>
      <c r="I14" s="10"/>
      <c r="J14" s="1"/>
    </row>
    <row r="15" spans="2:10" ht="13.5">
      <c r="B15" s="10"/>
      <c r="C15" s="10"/>
      <c r="D15" s="10"/>
      <c r="E15" s="10"/>
      <c r="F15" s="10"/>
      <c r="G15" s="10"/>
      <c r="H15" s="10"/>
      <c r="I15" s="10"/>
      <c r="J15" s="1"/>
    </row>
    <row r="16" spans="2:10" ht="13.5">
      <c r="B16" s="10"/>
      <c r="C16" s="10"/>
      <c r="D16" s="10"/>
      <c r="E16" s="10"/>
      <c r="F16" s="10"/>
      <c r="G16" s="10"/>
      <c r="H16" s="10"/>
      <c r="I16" s="10"/>
      <c r="J16" s="1"/>
    </row>
    <row r="17" spans="2:10" ht="13.5">
      <c r="B17" s="10"/>
      <c r="C17" s="10"/>
      <c r="D17" s="10"/>
      <c r="E17" s="10"/>
      <c r="F17" s="10"/>
      <c r="G17" s="10"/>
      <c r="H17" s="10"/>
      <c r="I17" s="10"/>
      <c r="J17" s="1"/>
    </row>
    <row r="18" spans="2:10" ht="13.5">
      <c r="B18" s="10"/>
      <c r="C18" s="10"/>
      <c r="D18" s="10"/>
      <c r="E18" s="10"/>
      <c r="F18" s="10"/>
      <c r="G18" s="10"/>
      <c r="H18" s="10"/>
      <c r="I18" s="10"/>
      <c r="J18" s="1"/>
    </row>
    <row r="19" spans="2:10" ht="13.5">
      <c r="B19" s="10"/>
      <c r="C19" s="10"/>
      <c r="D19" s="10"/>
      <c r="E19" s="10"/>
      <c r="F19" s="10"/>
      <c r="G19" s="10"/>
      <c r="H19" s="10"/>
      <c r="I19" s="10"/>
      <c r="J19" s="1"/>
    </row>
    <row r="20" spans="2:10" ht="13.5">
      <c r="B20" s="10"/>
      <c r="C20" s="10"/>
      <c r="D20" s="10"/>
      <c r="E20" s="10"/>
      <c r="F20" s="10"/>
      <c r="G20" s="10"/>
      <c r="H20" s="10"/>
      <c r="I20" s="10"/>
      <c r="J20" s="1"/>
    </row>
    <row r="21" spans="2:10" ht="13.5">
      <c r="B21" s="10"/>
      <c r="C21" s="10"/>
      <c r="D21" s="10"/>
      <c r="E21" s="10"/>
      <c r="F21" s="10"/>
      <c r="G21" s="10"/>
      <c r="H21" s="10"/>
      <c r="I21" s="10"/>
      <c r="J21" s="1"/>
    </row>
    <row r="22" spans="2:10" ht="13.5">
      <c r="B22" s="10"/>
      <c r="C22" s="10"/>
      <c r="D22" s="10"/>
      <c r="E22" s="10"/>
      <c r="F22" s="10"/>
      <c r="G22" s="10"/>
      <c r="H22" s="10"/>
      <c r="I22" s="10"/>
      <c r="J22" s="1"/>
    </row>
    <row r="23" spans="2:10" ht="13.5">
      <c r="B23" s="10"/>
      <c r="C23" s="10"/>
      <c r="D23" s="10"/>
      <c r="E23" s="10"/>
      <c r="F23" s="10"/>
      <c r="G23" s="10"/>
      <c r="H23" s="10"/>
      <c r="I23" s="10"/>
      <c r="J23" s="1"/>
    </row>
    <row r="24" spans="2:10" ht="13.5">
      <c r="B24" s="10"/>
      <c r="C24" s="10"/>
      <c r="D24" s="10"/>
      <c r="E24" s="10"/>
      <c r="F24" s="10"/>
      <c r="G24" s="10"/>
      <c r="H24" s="10"/>
      <c r="I24" s="10"/>
      <c r="J24" s="1"/>
    </row>
    <row r="25" spans="2:10" ht="13.5">
      <c r="B25" s="10"/>
      <c r="C25" s="10"/>
      <c r="D25" s="10"/>
      <c r="E25" s="10"/>
      <c r="F25" s="10"/>
      <c r="G25" s="10"/>
      <c r="H25" s="10"/>
      <c r="I25" s="10"/>
      <c r="J25" s="1"/>
    </row>
    <row r="26" spans="2:10" ht="13.5">
      <c r="B26" s="10"/>
      <c r="C26" s="10"/>
      <c r="D26" s="10"/>
      <c r="E26" s="10"/>
      <c r="F26" s="10"/>
      <c r="G26" s="10"/>
      <c r="H26" s="10"/>
      <c r="I26" s="10"/>
      <c r="J26" s="1"/>
    </row>
    <row r="27" spans="2:10" ht="13.5">
      <c r="B27" s="10"/>
      <c r="C27" s="10"/>
      <c r="D27" s="10"/>
      <c r="E27" s="10"/>
      <c r="F27" s="10"/>
      <c r="G27" s="10"/>
      <c r="H27" s="10"/>
      <c r="I27" s="10"/>
      <c r="J27" s="1"/>
    </row>
    <row r="28" spans="2:10" ht="13.5">
      <c r="B28" s="10"/>
      <c r="C28" s="10"/>
      <c r="D28" s="10"/>
      <c r="E28" s="10"/>
      <c r="F28" s="10"/>
      <c r="G28" s="10"/>
      <c r="H28" s="10"/>
      <c r="I28" s="10"/>
      <c r="J28" s="1"/>
    </row>
    <row r="29" spans="2:10" ht="13.5">
      <c r="B29" s="10"/>
      <c r="C29" s="10"/>
      <c r="D29" s="10"/>
      <c r="E29" s="10"/>
      <c r="F29" s="10"/>
      <c r="G29" s="10"/>
      <c r="H29" s="10"/>
      <c r="I29" s="10"/>
      <c r="J29" s="1"/>
    </row>
    <row r="30" spans="2:10" ht="13.5">
      <c r="B30" s="10"/>
      <c r="C30" s="10"/>
      <c r="D30" s="10"/>
      <c r="E30" s="10"/>
      <c r="F30" s="10"/>
      <c r="G30" s="10"/>
      <c r="H30" s="10"/>
      <c r="I30" s="10"/>
      <c r="J30" s="1"/>
    </row>
    <row r="31" spans="2:10" ht="13.5">
      <c r="B31" s="10"/>
      <c r="C31" s="10"/>
      <c r="D31" s="10"/>
      <c r="E31" s="10"/>
      <c r="F31" s="10"/>
      <c r="G31" s="10"/>
      <c r="H31" s="10"/>
      <c r="I31" s="10"/>
      <c r="J31" s="1"/>
    </row>
    <row r="32" spans="2:10" ht="13.5">
      <c r="B32" s="10"/>
      <c r="C32" s="10"/>
      <c r="D32" s="10"/>
      <c r="E32" s="10"/>
      <c r="F32" s="10"/>
      <c r="G32" s="10"/>
      <c r="H32" s="10"/>
      <c r="I32" s="10"/>
      <c r="J32" s="1"/>
    </row>
    <row r="33" spans="2:10" ht="13.5">
      <c r="B33" s="10"/>
      <c r="C33" s="10"/>
      <c r="D33" s="10"/>
      <c r="E33" s="10"/>
      <c r="F33" s="10"/>
      <c r="G33" s="10"/>
      <c r="H33" s="10"/>
      <c r="I33" s="10"/>
      <c r="J33" s="1"/>
    </row>
    <row r="34" spans="2:10" ht="13.5">
      <c r="B34" s="10"/>
      <c r="C34" s="10"/>
      <c r="D34" s="10"/>
      <c r="E34" s="10"/>
      <c r="F34" s="10"/>
      <c r="G34" s="10"/>
      <c r="H34" s="10"/>
      <c r="I34" s="10"/>
      <c r="J34" s="1"/>
    </row>
    <row r="35" spans="2:10" ht="13.5">
      <c r="B35" s="10"/>
      <c r="C35" s="10"/>
      <c r="D35" s="10"/>
      <c r="E35" s="10"/>
      <c r="F35" s="10"/>
      <c r="G35" s="10"/>
      <c r="H35" s="10"/>
      <c r="I35" s="10"/>
      <c r="J35" s="1"/>
    </row>
    <row r="36" spans="2:10" ht="13.5">
      <c r="B36" s="10"/>
      <c r="C36" s="10"/>
      <c r="D36" s="10"/>
      <c r="E36" s="10"/>
      <c r="F36" s="10"/>
      <c r="G36" s="10"/>
      <c r="H36" s="10"/>
      <c r="I36" s="10"/>
      <c r="J36" s="1"/>
    </row>
    <row r="37" spans="2:10" ht="13.5">
      <c r="B37" s="10"/>
      <c r="C37" s="10"/>
      <c r="D37" s="10"/>
      <c r="E37" s="10"/>
      <c r="F37" s="10"/>
      <c r="G37" s="10"/>
      <c r="H37" s="10"/>
      <c r="I37" s="10"/>
      <c r="J37" s="1"/>
    </row>
    <row r="38" spans="2:10" ht="13.5">
      <c r="B38" s="10"/>
      <c r="C38" s="10"/>
      <c r="D38" s="10"/>
      <c r="E38" s="10"/>
      <c r="F38" s="10"/>
      <c r="G38" s="10"/>
      <c r="H38" s="10"/>
      <c r="I38" s="10"/>
      <c r="J38" s="1"/>
    </row>
    <row r="39" spans="2:10" ht="13.5">
      <c r="B39" s="10"/>
      <c r="C39" s="10"/>
      <c r="D39" s="10"/>
      <c r="E39" s="10"/>
      <c r="F39" s="10"/>
      <c r="G39" s="10"/>
      <c r="H39" s="10"/>
      <c r="I39" s="10"/>
      <c r="J39" s="1"/>
    </row>
    <row r="40" spans="2:10" ht="13.5">
      <c r="B40" s="10"/>
      <c r="C40" s="10"/>
      <c r="D40" s="10"/>
      <c r="E40" s="10"/>
      <c r="F40" s="10"/>
      <c r="G40" s="10"/>
      <c r="H40" s="10"/>
      <c r="I40" s="10"/>
      <c r="J40" s="1"/>
    </row>
    <row r="41" spans="2:10" ht="13.5">
      <c r="B41" s="10"/>
      <c r="C41" s="10"/>
      <c r="D41" s="10"/>
      <c r="E41" s="10"/>
      <c r="F41" s="10"/>
      <c r="G41" s="10"/>
      <c r="H41" s="10"/>
      <c r="I41" s="10"/>
      <c r="J41" s="1"/>
    </row>
    <row r="42" spans="2:10" ht="13.5">
      <c r="B42" s="10"/>
      <c r="C42" s="10"/>
      <c r="D42" s="10"/>
      <c r="E42" s="10"/>
      <c r="F42" s="10"/>
      <c r="G42" s="10"/>
      <c r="H42" s="10"/>
      <c r="I42" s="10"/>
      <c r="J42" s="1"/>
    </row>
    <row r="43" spans="2:10" ht="13.5">
      <c r="B43" s="10"/>
      <c r="C43" s="10"/>
      <c r="D43" s="10"/>
      <c r="E43" s="10"/>
      <c r="F43" s="10"/>
      <c r="G43" s="10"/>
      <c r="H43" s="10"/>
      <c r="I43" s="10"/>
      <c r="J43" s="1"/>
    </row>
    <row r="44" spans="2:10" ht="13.5">
      <c r="B44" s="10"/>
      <c r="C44" s="10"/>
      <c r="D44" s="10"/>
      <c r="E44" s="10"/>
      <c r="F44" s="10"/>
      <c r="G44" s="10"/>
      <c r="H44" s="10"/>
      <c r="I44" s="10"/>
      <c r="J44" s="1"/>
    </row>
    <row r="45" spans="2:10" ht="13.5">
      <c r="B45" s="10"/>
      <c r="C45" s="10"/>
      <c r="D45" s="10"/>
      <c r="E45" s="10"/>
      <c r="F45" s="10"/>
      <c r="G45" s="10"/>
      <c r="H45" s="10"/>
      <c r="I45" s="10"/>
      <c r="J45" s="1"/>
    </row>
    <row r="46" spans="2:10" ht="13.5">
      <c r="B46" s="10"/>
      <c r="C46" s="10"/>
      <c r="D46" s="10"/>
      <c r="E46" s="10"/>
      <c r="F46" s="10"/>
      <c r="G46" s="10"/>
      <c r="H46" s="10"/>
      <c r="I46" s="10"/>
      <c r="J46" s="1"/>
    </row>
    <row r="47" spans="2:10" ht="13.5">
      <c r="B47" s="10"/>
      <c r="C47" s="10"/>
      <c r="D47" s="10"/>
      <c r="E47" s="10"/>
      <c r="F47" s="10"/>
      <c r="G47" s="10"/>
      <c r="H47" s="10"/>
      <c r="I47" s="10"/>
      <c r="J47" s="1"/>
    </row>
    <row r="48" spans="2:10" ht="13.5">
      <c r="B48" s="10"/>
      <c r="C48" s="10"/>
      <c r="D48" s="10"/>
      <c r="E48" s="10"/>
      <c r="F48" s="10"/>
      <c r="G48" s="10"/>
      <c r="H48" s="10"/>
      <c r="I48" s="10"/>
      <c r="J48" s="1"/>
    </row>
    <row r="49" spans="2:10" ht="13.5">
      <c r="B49" s="10"/>
      <c r="C49" s="10"/>
      <c r="D49" s="10"/>
      <c r="E49" s="10"/>
      <c r="F49" s="10"/>
      <c r="G49" s="10"/>
      <c r="H49" s="10"/>
      <c r="I49" s="10"/>
      <c r="J49" s="1"/>
    </row>
    <row r="50" spans="2:10" ht="13.5">
      <c r="B50" s="10"/>
      <c r="C50" s="10"/>
      <c r="D50" s="10"/>
      <c r="E50" s="10"/>
      <c r="F50" s="10"/>
      <c r="G50" s="10"/>
      <c r="H50" s="10"/>
      <c r="I50" s="10"/>
      <c r="J50" s="1"/>
    </row>
    <row r="51" spans="2:10" ht="13.5">
      <c r="B51" s="10"/>
      <c r="C51" s="10"/>
      <c r="D51" s="10"/>
      <c r="E51" s="10"/>
      <c r="F51" s="10"/>
      <c r="G51" s="10"/>
      <c r="H51" s="10"/>
      <c r="I51" s="10"/>
      <c r="J51" s="1"/>
    </row>
    <row r="52" spans="2:10" ht="13.5">
      <c r="B52" s="10"/>
      <c r="C52" s="10"/>
      <c r="D52" s="10"/>
      <c r="E52" s="10"/>
      <c r="F52" s="10"/>
      <c r="G52" s="10"/>
      <c r="H52" s="10"/>
      <c r="I52" s="10"/>
      <c r="J52" s="1"/>
    </row>
    <row r="53" spans="2:10" ht="13.5">
      <c r="B53" s="10"/>
      <c r="C53" s="10"/>
      <c r="D53" s="10"/>
      <c r="E53" s="10"/>
      <c r="F53" s="10"/>
      <c r="G53" s="10"/>
      <c r="H53" s="10"/>
      <c r="I53" s="10"/>
      <c r="J53" s="1"/>
    </row>
    <row r="54" spans="2:10" ht="13.5">
      <c r="B54" s="10"/>
      <c r="C54" s="10"/>
      <c r="D54" s="10"/>
      <c r="E54" s="10"/>
      <c r="F54" s="10"/>
      <c r="G54" s="10"/>
      <c r="H54" s="10"/>
      <c r="I54" s="10"/>
      <c r="J54" s="1"/>
    </row>
    <row r="55" spans="2:10" ht="13.5">
      <c r="B55" s="10"/>
      <c r="C55" s="10"/>
      <c r="D55" s="10"/>
      <c r="E55" s="10"/>
      <c r="F55" s="10"/>
      <c r="G55" s="10"/>
      <c r="H55" s="10"/>
      <c r="I55" s="10"/>
      <c r="J55" s="1"/>
    </row>
    <row r="56" spans="2:10" ht="13.5">
      <c r="B56" s="10"/>
      <c r="C56" s="10"/>
      <c r="D56" s="10"/>
      <c r="E56" s="10"/>
      <c r="F56" s="10"/>
      <c r="G56" s="10"/>
      <c r="H56" s="10"/>
      <c r="I56" s="10"/>
      <c r="J56" s="1"/>
    </row>
    <row r="57" spans="2:10" ht="13.5">
      <c r="B57" s="10"/>
      <c r="C57" s="10"/>
      <c r="D57" s="10"/>
      <c r="E57" s="10"/>
      <c r="F57" s="10"/>
      <c r="G57" s="10"/>
      <c r="H57" s="10"/>
      <c r="I57" s="10"/>
      <c r="J57" s="1"/>
    </row>
    <row r="58" spans="2:10" ht="13.5">
      <c r="B58" s="10"/>
      <c r="C58" s="10"/>
      <c r="D58" s="10"/>
      <c r="E58" s="10"/>
      <c r="F58" s="10"/>
      <c r="G58" s="10"/>
      <c r="H58" s="10"/>
      <c r="I58" s="10"/>
      <c r="J58" s="1"/>
    </row>
    <row r="59" spans="2:10" ht="13.5">
      <c r="B59" s="10"/>
      <c r="C59" s="10"/>
      <c r="D59" s="10"/>
      <c r="E59" s="10"/>
      <c r="F59" s="10"/>
      <c r="G59" s="10"/>
      <c r="H59" s="10"/>
      <c r="I59" s="10"/>
      <c r="J59" s="1"/>
    </row>
    <row r="60" spans="2:10" ht="13.5">
      <c r="B60" s="10"/>
      <c r="C60" s="10"/>
      <c r="D60" s="10"/>
      <c r="E60" s="10"/>
      <c r="F60" s="10"/>
      <c r="G60" s="10"/>
      <c r="H60" s="10"/>
      <c r="I60" s="10"/>
      <c r="J60" s="1"/>
    </row>
    <row r="61" spans="2:10" ht="13.5">
      <c r="B61" s="10"/>
      <c r="C61" s="10"/>
      <c r="D61" s="10"/>
      <c r="E61" s="10"/>
      <c r="F61" s="10"/>
      <c r="G61" s="10"/>
      <c r="H61" s="10"/>
      <c r="I61" s="10"/>
      <c r="J61" s="1"/>
    </row>
    <row r="62" spans="2:10" ht="13.5">
      <c r="B62" s="10"/>
      <c r="C62" s="10"/>
      <c r="D62" s="10"/>
      <c r="E62" s="10"/>
      <c r="F62" s="10"/>
      <c r="G62" s="10"/>
      <c r="H62" s="10"/>
      <c r="I62" s="10"/>
      <c r="J62" s="1"/>
    </row>
    <row r="63" spans="2:10" ht="13.5">
      <c r="B63" s="10"/>
      <c r="C63" s="10"/>
      <c r="D63" s="10"/>
      <c r="E63" s="10"/>
      <c r="F63" s="10"/>
      <c r="G63" s="10"/>
      <c r="H63" s="10"/>
      <c r="I63" s="10"/>
      <c r="J63" s="1"/>
    </row>
    <row r="64" spans="2:10" ht="13.5">
      <c r="B64" s="10"/>
      <c r="C64" s="10"/>
      <c r="D64" s="10"/>
      <c r="E64" s="10"/>
      <c r="F64" s="10"/>
      <c r="G64" s="10"/>
      <c r="H64" s="10"/>
      <c r="I64" s="10"/>
      <c r="J64" s="1"/>
    </row>
    <row r="65" spans="2:10" ht="13.5">
      <c r="B65" s="10"/>
      <c r="C65" s="10"/>
      <c r="D65" s="10"/>
      <c r="E65" s="10"/>
      <c r="F65" s="10"/>
      <c r="G65" s="10"/>
      <c r="H65" s="10"/>
      <c r="I65" s="10"/>
      <c r="J65" s="1"/>
    </row>
    <row r="66" spans="2:10" ht="13.5">
      <c r="B66" s="10"/>
      <c r="C66" s="10"/>
      <c r="D66" s="10"/>
      <c r="E66" s="10"/>
      <c r="F66" s="10"/>
      <c r="G66" s="10"/>
      <c r="H66" s="10"/>
      <c r="I66" s="10"/>
      <c r="J66" s="1"/>
    </row>
    <row r="67" spans="2:10" ht="13.5">
      <c r="B67" s="10"/>
      <c r="C67" s="10"/>
      <c r="D67" s="10"/>
      <c r="E67" s="10"/>
      <c r="F67" s="10"/>
      <c r="G67" s="10"/>
      <c r="H67" s="10"/>
      <c r="I67" s="10"/>
      <c r="J67" s="1"/>
    </row>
    <row r="68" spans="2:10" ht="13.5">
      <c r="B68" s="10"/>
      <c r="C68" s="10"/>
      <c r="D68" s="10"/>
      <c r="E68" s="10"/>
      <c r="F68" s="10"/>
      <c r="G68" s="10"/>
      <c r="H68" s="10"/>
      <c r="I68" s="10"/>
      <c r="J68" s="1"/>
    </row>
    <row r="69" spans="2:10" ht="13.5">
      <c r="B69" s="10"/>
      <c r="C69" s="10"/>
      <c r="D69" s="10"/>
      <c r="E69" s="10"/>
      <c r="F69" s="10"/>
      <c r="G69" s="10"/>
      <c r="H69" s="10"/>
      <c r="I69" s="10"/>
      <c r="J69" s="1"/>
    </row>
    <row r="70" spans="2:10" ht="13.5">
      <c r="B70" s="10"/>
      <c r="C70" s="10"/>
      <c r="D70" s="10"/>
      <c r="E70" s="10"/>
      <c r="F70" s="10"/>
      <c r="G70" s="10"/>
      <c r="H70" s="10"/>
      <c r="I70" s="10"/>
      <c r="J70" s="1"/>
    </row>
    <row r="71" spans="2:10" ht="13.5">
      <c r="B71" s="10"/>
      <c r="C71" s="10"/>
      <c r="D71" s="10"/>
      <c r="E71" s="10"/>
      <c r="F71" s="10"/>
      <c r="G71" s="10"/>
      <c r="H71" s="10"/>
      <c r="I71" s="10"/>
      <c r="J71" s="1"/>
    </row>
  </sheetData>
  <sheetProtection/>
  <dataValidations count="2">
    <dataValidation type="list" allowBlank="1" showInputMessage="1" showErrorMessage="1" sqref="E22:E71">
      <formula1>$Q$1:$Q$11</formula1>
    </dataValidation>
    <dataValidation type="list" allowBlank="1" showInputMessage="1" showErrorMessage="1" sqref="A2:A71">
      <formula1>"クラス,汎用"</formula1>
    </dataValidation>
  </dataValidations>
  <printOptions/>
  <pageMargins left="0.7874015748031497" right="0.7874015748031497" top="0.984251968503937" bottom="0.984251968503937" header="0.5118110236220472" footer="0.5118110236220472"/>
  <pageSetup horizontalDpi="200" verticalDpi="2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AW3019"/>
  <sheetViews>
    <sheetView zoomScalePageLayoutView="0" workbookViewId="0" topLeftCell="AX1">
      <selection activeCell="BJ15" sqref="BJ15"/>
    </sheetView>
  </sheetViews>
  <sheetFormatPr defaultColWidth="9.00390625" defaultRowHeight="13.5"/>
  <cols>
    <col min="1" max="1" width="5.75390625" style="1" hidden="1" customWidth="1"/>
    <col min="2" max="3" width="17.125" style="10" hidden="1" customWidth="1"/>
    <col min="4" max="9" width="5.25390625" style="1" hidden="1" customWidth="1"/>
    <col min="10" max="10" width="9.00390625" style="0" hidden="1" customWidth="1"/>
    <col min="11" max="11" width="19.25390625" style="10" hidden="1" customWidth="1"/>
    <col min="12" max="20" width="7.125" style="1" hidden="1" customWidth="1"/>
    <col min="21" max="21" width="9.00390625" style="0" hidden="1" customWidth="1"/>
    <col min="22" max="22" width="17.125" style="0" hidden="1" customWidth="1"/>
    <col min="23" max="23" width="11.00390625" style="0" hidden="1" customWidth="1"/>
    <col min="24" max="24" width="9.00390625" style="0" hidden="1" customWidth="1"/>
    <col min="25" max="25" width="17.125" style="25" hidden="1" customWidth="1"/>
    <col min="26" max="26" width="16.00390625" style="2" hidden="1" customWidth="1"/>
    <col min="27" max="27" width="9.00390625" style="0" hidden="1" customWidth="1"/>
    <col min="28" max="28" width="20.125" style="25" hidden="1" customWidth="1"/>
    <col min="29" max="29" width="12.75390625" style="2" hidden="1" customWidth="1"/>
    <col min="30" max="30" width="5.375" style="2" hidden="1" customWidth="1"/>
    <col min="31" max="31" width="5.25390625" style="2" hidden="1" customWidth="1"/>
    <col min="32" max="32" width="9.00390625" style="2" hidden="1" customWidth="1"/>
    <col min="33" max="35" width="5.25390625" style="2" hidden="1" customWidth="1"/>
    <col min="36" max="36" width="38.875" style="138" hidden="1" customWidth="1"/>
    <col min="37" max="37" width="9.00390625" style="0" hidden="1" customWidth="1"/>
    <col min="38" max="38" width="14.00390625" style="0" hidden="1" customWidth="1"/>
    <col min="39" max="39" width="12.75390625" style="0" hidden="1" customWidth="1"/>
    <col min="40" max="41" width="9.00390625" style="0" hidden="1" customWidth="1"/>
    <col min="42" max="42" width="12.75390625" style="0" hidden="1" customWidth="1"/>
    <col min="43" max="43" width="5.375" style="0" hidden="1" customWidth="1"/>
    <col min="44" max="44" width="5.25390625" style="0" hidden="1" customWidth="1"/>
    <col min="45" max="45" width="9.00390625" style="0" hidden="1" customWidth="1"/>
    <col min="46" max="48" width="5.25390625" style="0" hidden="1" customWidth="1"/>
    <col min="49" max="49" width="40.00390625" style="0" hidden="1" customWidth="1"/>
  </cols>
  <sheetData>
    <row r="1" spans="1:49" ht="13.5">
      <c r="A1" s="1" t="s">
        <v>85</v>
      </c>
      <c r="B1" s="9" t="s">
        <v>6</v>
      </c>
      <c r="C1" s="9"/>
      <c r="D1" s="3" t="s">
        <v>0</v>
      </c>
      <c r="E1" s="3" t="s">
        <v>1</v>
      </c>
      <c r="F1" s="3" t="s">
        <v>2</v>
      </c>
      <c r="G1" s="3" t="s">
        <v>3</v>
      </c>
      <c r="H1" s="3" t="s">
        <v>4</v>
      </c>
      <c r="I1" s="3" t="s">
        <v>5</v>
      </c>
      <c r="J1" s="28"/>
      <c r="L1" s="1" t="s">
        <v>53</v>
      </c>
      <c r="M1" s="1" t="s">
        <v>54</v>
      </c>
      <c r="N1" s="1" t="s">
        <v>336</v>
      </c>
      <c r="O1" s="1" t="s">
        <v>337</v>
      </c>
      <c r="P1" s="1" t="s">
        <v>55</v>
      </c>
      <c r="Q1" s="1" t="s">
        <v>339</v>
      </c>
      <c r="R1" s="1" t="s">
        <v>56</v>
      </c>
      <c r="S1" s="1" t="s">
        <v>338</v>
      </c>
      <c r="T1" s="1" t="s">
        <v>57</v>
      </c>
      <c r="V1" s="9" t="s">
        <v>235</v>
      </c>
      <c r="W1" s="1" t="s">
        <v>86</v>
      </c>
      <c r="Y1" s="25" t="s">
        <v>158</v>
      </c>
      <c r="Z1" s="26" t="s">
        <v>159</v>
      </c>
      <c r="AB1" s="1" t="s">
        <v>157</v>
      </c>
      <c r="AC1" s="6" t="s">
        <v>160</v>
      </c>
      <c r="AD1" s="1" t="s">
        <v>11</v>
      </c>
      <c r="AE1" s="1" t="s">
        <v>94</v>
      </c>
      <c r="AF1" s="1" t="s">
        <v>95</v>
      </c>
      <c r="AG1" s="1" t="s">
        <v>7</v>
      </c>
      <c r="AH1" s="1" t="s">
        <v>8</v>
      </c>
      <c r="AI1" s="1" t="s">
        <v>9</v>
      </c>
      <c r="AJ1" s="83" t="s">
        <v>12</v>
      </c>
      <c r="AL1" s="1" t="s">
        <v>157</v>
      </c>
      <c r="AM1" s="6" t="s">
        <v>118</v>
      </c>
      <c r="AP1" s="6" t="s">
        <v>118</v>
      </c>
      <c r="AQ1" s="1" t="s">
        <v>11</v>
      </c>
      <c r="AR1" s="1" t="s">
        <v>94</v>
      </c>
      <c r="AS1" s="1" t="s">
        <v>95</v>
      </c>
      <c r="AT1" s="1" t="s">
        <v>7</v>
      </c>
      <c r="AU1" s="1" t="s">
        <v>8</v>
      </c>
      <c r="AV1" s="1" t="s">
        <v>9</v>
      </c>
      <c r="AW1" s="6" t="s">
        <v>12</v>
      </c>
    </row>
    <row r="2" spans="1:49" s="2" customFormat="1" ht="13.5">
      <c r="A2" s="1" t="s">
        <v>234</v>
      </c>
      <c r="B2" s="9" t="s">
        <v>235</v>
      </c>
      <c r="C2" s="9"/>
      <c r="D2" s="3">
        <v>4</v>
      </c>
      <c r="E2" s="3">
        <v>5</v>
      </c>
      <c r="F2" s="3">
        <v>5</v>
      </c>
      <c r="G2" s="3">
        <v>4</v>
      </c>
      <c r="H2" s="3">
        <v>2</v>
      </c>
      <c r="I2" s="3">
        <v>4</v>
      </c>
      <c r="K2" s="9" t="s">
        <v>326</v>
      </c>
      <c r="L2" s="6">
        <v>1</v>
      </c>
      <c r="M2" s="6">
        <v>0</v>
      </c>
      <c r="N2" s="6">
        <v>1</v>
      </c>
      <c r="O2" s="6">
        <v>0</v>
      </c>
      <c r="P2" s="6">
        <v>0</v>
      </c>
      <c r="Q2" s="6">
        <v>6</v>
      </c>
      <c r="R2" s="6">
        <v>2</v>
      </c>
      <c r="S2" s="6">
        <v>3</v>
      </c>
      <c r="T2" s="6">
        <v>2</v>
      </c>
      <c r="V2" s="10" t="s">
        <v>236</v>
      </c>
      <c r="W2" s="1" t="s">
        <v>87</v>
      </c>
      <c r="Y2" s="9" t="s">
        <v>235</v>
      </c>
      <c r="Z2" s="9" t="s">
        <v>235</v>
      </c>
      <c r="AB2" s="9" t="s">
        <v>354</v>
      </c>
      <c r="AC2" s="91" t="s">
        <v>355</v>
      </c>
      <c r="AD2" s="91">
        <v>1</v>
      </c>
      <c r="AE2" s="91" t="s">
        <v>164</v>
      </c>
      <c r="AF2" s="91" t="s">
        <v>39</v>
      </c>
      <c r="AG2" s="91" t="s">
        <v>161</v>
      </c>
      <c r="AH2" s="91" t="s">
        <v>162</v>
      </c>
      <c r="AI2" s="91" t="s">
        <v>162</v>
      </c>
      <c r="AJ2" s="91" t="s">
        <v>356</v>
      </c>
      <c r="AL2" s="49" t="str">
        <f>'基本シート'!B22</f>
        <v>ストライカー</v>
      </c>
      <c r="AM2" s="1" t="str">
        <f aca="true" t="shared" si="0" ref="AM2:AM7">IF(IF(ISERROR(VLOOKUP(AL2,AB$1:AJ$65536,2,0)),"",VLOOKUP(AL2,AB$1:AJ$65536,2,0))=0,"",IF(ISERROR(VLOOKUP(AL2,AB$1:AJ$65536,2,0)),"",VLOOKUP(AL2,AB$1:AJ$65536,2,0)))</f>
        <v>パニッシャー</v>
      </c>
      <c r="AN2" s="2">
        <f>IF(AM2="","",IF(COUNTIF(AM$2:AM2,AM2)=1,ROW(),""))</f>
        <v>2</v>
      </c>
      <c r="AP2" s="1" t="str">
        <f>IF(COUNT(AN2:AN7)&lt;ROW(AK1),"",INDEX(AM:AM,SMALL(AN2:AN7,ROW(AK1))))</f>
        <v>パニッシャー</v>
      </c>
      <c r="AQ2" s="1">
        <f aca="true" t="shared" si="1" ref="AQ2:AQ8">IF(ISERROR(VLOOKUP(AP2,AC$1:AJ$65536,2,0)),"",VLOOKUP(AP2,AC$1:AJ$65536,2,0))</f>
        <v>1</v>
      </c>
      <c r="AR2" s="1" t="str">
        <f aca="true" t="shared" si="2" ref="AR2:AR8">IF(ISERROR(VLOOKUP(AP2,AC$1:AJ$65536,3,0)),"",VLOOKUP(AP2,AC$1:AJ$65536,3,0))</f>
        <v>自</v>
      </c>
      <c r="AS2" s="1" t="str">
        <f aca="true" t="shared" si="3" ref="AS2:AS8">IF(ISERROR(VLOOKUP(AP2,AC$1:AJ$65536,4,0)),"",VLOOKUP(AP2,AC$1:AJ$65536,4,0))</f>
        <v>常時</v>
      </c>
      <c r="AT2" s="1" t="str">
        <f aca="true" t="shared" si="4" ref="AT2:AT8">IF(ISERROR(VLOOKUP(AP2,AC$1:AJ$65536,5,0)),"",VLOOKUP(AP2,AC$1:AJ$65536,5,0))</f>
        <v>自身</v>
      </c>
      <c r="AU2" s="1" t="str">
        <f aca="true" t="shared" si="5" ref="AU2:AU8">IF(ISERROR(VLOOKUP(AP2,AC$1:AJ$65536,6,0)),"",VLOOKUP(AP2,AC$1:AJ$65536,6,0))</f>
        <v>なし</v>
      </c>
      <c r="AV2" s="1" t="str">
        <f aca="true" t="shared" si="6" ref="AV2:AV8">IF(ISERROR(VLOOKUP(AP2,AC$1:AJ$65536,7,0)),"",VLOOKUP(AP2,AC$1:AJ$65536,7,0))</f>
        <v>なし</v>
      </c>
      <c r="AW2" s="1" t="str">
        <f aca="true" t="shared" si="7" ref="AW2:AW8">IF(ISERROR(VLOOKUP(AP2,AC$1:AJ$65536,8,0)),"",VLOOKUP(AP2,AC$1:AJ$65536,8,0))</f>
        <v>《ボス属性》《中ボス属性》《ライバル属性》に対するダメージ＋2d6</v>
      </c>
    </row>
    <row r="3" spans="1:49" ht="13.5">
      <c r="A3" s="1" t="s">
        <v>234</v>
      </c>
      <c r="B3" s="10" t="s">
        <v>236</v>
      </c>
      <c r="D3" s="1">
        <v>2</v>
      </c>
      <c r="E3" s="1">
        <v>5</v>
      </c>
      <c r="F3" s="1">
        <v>3</v>
      </c>
      <c r="G3" s="1">
        <v>5</v>
      </c>
      <c r="H3" s="1">
        <v>5</v>
      </c>
      <c r="I3" s="1">
        <v>4</v>
      </c>
      <c r="K3" s="9" t="s">
        <v>327</v>
      </c>
      <c r="L3" s="6">
        <v>2</v>
      </c>
      <c r="M3" s="6">
        <v>1</v>
      </c>
      <c r="N3" s="6">
        <v>2</v>
      </c>
      <c r="O3" s="6">
        <v>1</v>
      </c>
      <c r="P3" s="6">
        <v>1</v>
      </c>
      <c r="Q3" s="6">
        <v>11</v>
      </c>
      <c r="R3" s="6">
        <v>4</v>
      </c>
      <c r="S3" s="6">
        <v>6</v>
      </c>
      <c r="T3" s="6">
        <v>3</v>
      </c>
      <c r="V3" s="10" t="s">
        <v>237</v>
      </c>
      <c r="W3" s="1" t="s">
        <v>16</v>
      </c>
      <c r="Y3" s="10" t="s">
        <v>236</v>
      </c>
      <c r="Z3" s="10" t="s">
        <v>236</v>
      </c>
      <c r="AB3" s="9" t="s">
        <v>326</v>
      </c>
      <c r="AC3" s="1"/>
      <c r="AD3" s="1"/>
      <c r="AE3" s="1"/>
      <c r="AF3" s="1"/>
      <c r="AG3" s="1"/>
      <c r="AH3" s="1"/>
      <c r="AI3" s="1"/>
      <c r="AJ3" s="10"/>
      <c r="AL3" s="49" t="str">
        <f>AL2&amp;1</f>
        <v>ストライカー1</v>
      </c>
      <c r="AM3" s="1">
        <f t="shared" si="0"/>
      </c>
      <c r="AN3" s="2">
        <f>IF(AM3="","",IF(COUNTIF(AM$2:AM3,AM3)=1,ROW(),""))</f>
      </c>
      <c r="AO3" s="2"/>
      <c r="AP3" s="1" t="str">
        <f>IF(COUNT(AN2:AN7)&lt;ROW(AK2),"",INDEX(AM:AM,SMALL(AN2:AN7,ROW(AK2))))</f>
        <v>バインダー防御</v>
      </c>
      <c r="AQ3" s="1">
        <f t="shared" si="1"/>
        <v>1</v>
      </c>
      <c r="AR3" s="1" t="str">
        <f t="shared" si="2"/>
        <v>選、機、防</v>
      </c>
      <c r="AS3" s="1" t="str">
        <f t="shared" si="3"/>
        <v>ダメージロール直後</v>
      </c>
      <c r="AT3" s="1" t="str">
        <f t="shared" si="4"/>
        <v>自身</v>
      </c>
      <c r="AU3" s="1" t="str">
        <f t="shared" si="5"/>
        <v>なし</v>
      </c>
      <c r="AV3" s="1" t="str">
        <f t="shared" si="6"/>
        <v>3EN</v>
      </c>
      <c r="AW3" s="1" t="str">
        <f t="shared" si="7"/>
        <v>ダメージを[2d6+クラスレベル]点軽減する。　1/R</v>
      </c>
    </row>
    <row r="4" spans="1:49" ht="13.5">
      <c r="A4" s="1" t="s">
        <v>234</v>
      </c>
      <c r="B4" s="10" t="s">
        <v>237</v>
      </c>
      <c r="D4" s="1">
        <v>4</v>
      </c>
      <c r="E4" s="1">
        <v>5</v>
      </c>
      <c r="F4" s="1">
        <v>5</v>
      </c>
      <c r="G4" s="1">
        <v>5</v>
      </c>
      <c r="H4" s="1">
        <v>3</v>
      </c>
      <c r="I4" s="1">
        <v>2</v>
      </c>
      <c r="K4" s="9" t="s">
        <v>328</v>
      </c>
      <c r="L4" s="6">
        <v>2</v>
      </c>
      <c r="M4" s="6">
        <v>1</v>
      </c>
      <c r="N4" s="6">
        <v>2</v>
      </c>
      <c r="O4" s="6">
        <v>1</v>
      </c>
      <c r="P4" s="6">
        <v>1</v>
      </c>
      <c r="Q4" s="6">
        <v>16</v>
      </c>
      <c r="R4" s="6">
        <v>6</v>
      </c>
      <c r="S4" s="6">
        <v>9</v>
      </c>
      <c r="T4" s="6">
        <v>4</v>
      </c>
      <c r="V4" s="10" t="s">
        <v>365</v>
      </c>
      <c r="W4" s="1" t="s">
        <v>15</v>
      </c>
      <c r="Y4" s="10" t="s">
        <v>237</v>
      </c>
      <c r="Z4" s="10" t="s">
        <v>237</v>
      </c>
      <c r="AB4" s="9" t="s">
        <v>357</v>
      </c>
      <c r="AC4" s="1" t="s">
        <v>358</v>
      </c>
      <c r="AD4" s="1">
        <v>1</v>
      </c>
      <c r="AE4" s="1" t="s">
        <v>359</v>
      </c>
      <c r="AF4" s="1" t="s">
        <v>360</v>
      </c>
      <c r="AG4" s="1" t="s">
        <v>163</v>
      </c>
      <c r="AH4" s="1">
        <v>0</v>
      </c>
      <c r="AI4" s="1" t="s">
        <v>361</v>
      </c>
      <c r="AJ4" s="10" t="s">
        <v>362</v>
      </c>
      <c r="AL4" s="49" t="str">
        <f>'基本シート'!B23</f>
        <v>グラムメタル_バインダー防御</v>
      </c>
      <c r="AM4" s="1" t="str">
        <f t="shared" si="0"/>
        <v>バインダー防御</v>
      </c>
      <c r="AN4" s="2">
        <f>IF(AM4="","",IF(COUNTIF(AM$2:AM4,AM4)=1,ROW(),""))</f>
        <v>4</v>
      </c>
      <c r="AO4" s="2"/>
      <c r="AP4" s="1">
        <f>IF(COUNT(AN2:AN7)&lt;ROW(AK3),"",INDEX(AM:AM,SMALL(AN2:AN7,ROW(AK3))))</f>
      </c>
      <c r="AQ4" s="1">
        <f t="shared" si="1"/>
      </c>
      <c r="AR4" s="1">
        <f t="shared" si="2"/>
      </c>
      <c r="AS4" s="1">
        <f t="shared" si="3"/>
      </c>
      <c r="AT4" s="1">
        <f t="shared" si="4"/>
      </c>
      <c r="AU4" s="1">
        <f t="shared" si="5"/>
      </c>
      <c r="AV4" s="1">
        <f t="shared" si="6"/>
      </c>
      <c r="AW4" s="1">
        <f t="shared" si="7"/>
      </c>
    </row>
    <row r="5" spans="1:49" ht="13.5">
      <c r="A5" s="1" t="s">
        <v>234</v>
      </c>
      <c r="B5" s="10" t="s">
        <v>365</v>
      </c>
      <c r="D5" s="1">
        <v>4</v>
      </c>
      <c r="E5" s="1">
        <v>5</v>
      </c>
      <c r="F5" s="1">
        <v>5</v>
      </c>
      <c r="G5" s="1">
        <v>3</v>
      </c>
      <c r="H5" s="1">
        <v>3</v>
      </c>
      <c r="I5" s="1">
        <v>4</v>
      </c>
      <c r="K5" s="9" t="s">
        <v>329</v>
      </c>
      <c r="L5" s="6">
        <v>3</v>
      </c>
      <c r="M5" s="6">
        <v>2</v>
      </c>
      <c r="N5" s="6">
        <v>3</v>
      </c>
      <c r="O5" s="6">
        <v>2</v>
      </c>
      <c r="P5" s="6">
        <v>2</v>
      </c>
      <c r="Q5" s="6">
        <v>21</v>
      </c>
      <c r="R5" s="6">
        <v>8</v>
      </c>
      <c r="S5" s="6">
        <v>12</v>
      </c>
      <c r="T5" s="6">
        <v>5</v>
      </c>
      <c r="V5" s="10" t="s">
        <v>364</v>
      </c>
      <c r="W5" s="1" t="s">
        <v>420</v>
      </c>
      <c r="Y5" s="10" t="s">
        <v>365</v>
      </c>
      <c r="Z5" s="10" t="s">
        <v>238</v>
      </c>
      <c r="AB5" s="9" t="s">
        <v>316</v>
      </c>
      <c r="AC5" s="1"/>
      <c r="AD5" s="1"/>
      <c r="AE5" s="1"/>
      <c r="AF5" s="1"/>
      <c r="AG5" s="1"/>
      <c r="AH5" s="1"/>
      <c r="AI5" s="1"/>
      <c r="AJ5" s="10"/>
      <c r="AL5" s="49" t="str">
        <f>AL4&amp;1</f>
        <v>グラムメタル_バインダー防御1</v>
      </c>
      <c r="AM5" s="1">
        <f t="shared" si="0"/>
      </c>
      <c r="AN5" s="2">
        <f>IF(AM5="","",IF(COUNTIF(AM$2:AM5,AM5)=1,ROW(),""))</f>
      </c>
      <c r="AO5" s="2"/>
      <c r="AP5" s="1">
        <f>IF(COUNT(AN2:AN7)&lt;ROW(AK4),"",INDEX(AM:AM,SMALL(AN2:AN7,ROW(AK4))))</f>
      </c>
      <c r="AQ5" s="1">
        <f t="shared" si="1"/>
      </c>
      <c r="AR5" s="1">
        <f t="shared" si="2"/>
      </c>
      <c r="AS5" s="1">
        <f t="shared" si="3"/>
      </c>
      <c r="AT5" s="1">
        <f t="shared" si="4"/>
      </c>
      <c r="AU5" s="1">
        <f t="shared" si="5"/>
      </c>
      <c r="AV5" s="1">
        <f t="shared" si="6"/>
      </c>
      <c r="AW5" s="1">
        <f t="shared" si="7"/>
      </c>
    </row>
    <row r="6" spans="1:49" ht="13.5">
      <c r="A6" s="1" t="s">
        <v>234</v>
      </c>
      <c r="B6" s="10" t="s">
        <v>364</v>
      </c>
      <c r="D6" s="1">
        <v>4</v>
      </c>
      <c r="E6" s="1">
        <v>5</v>
      </c>
      <c r="F6" s="1">
        <v>5</v>
      </c>
      <c r="G6" s="1">
        <v>3</v>
      </c>
      <c r="H6" s="1">
        <v>3</v>
      </c>
      <c r="I6" s="1">
        <v>4</v>
      </c>
      <c r="K6" s="9" t="s">
        <v>330</v>
      </c>
      <c r="L6" s="6">
        <v>3</v>
      </c>
      <c r="M6" s="6">
        <v>2</v>
      </c>
      <c r="N6" s="6">
        <v>3</v>
      </c>
      <c r="O6" s="6">
        <v>2</v>
      </c>
      <c r="P6" s="6">
        <v>2</v>
      </c>
      <c r="Q6" s="6">
        <v>27</v>
      </c>
      <c r="R6" s="6">
        <v>10</v>
      </c>
      <c r="S6" s="6">
        <v>15</v>
      </c>
      <c r="T6" s="6">
        <v>6</v>
      </c>
      <c r="V6" s="10" t="s">
        <v>454</v>
      </c>
      <c r="W6" s="1" t="s">
        <v>421</v>
      </c>
      <c r="Y6" s="10" t="s">
        <v>364</v>
      </c>
      <c r="Z6" s="10" t="s">
        <v>238</v>
      </c>
      <c r="AB6" s="10" t="s">
        <v>363</v>
      </c>
      <c r="AC6" s="83"/>
      <c r="AD6" s="83"/>
      <c r="AE6" s="83"/>
      <c r="AF6" s="83"/>
      <c r="AG6" s="83"/>
      <c r="AH6" s="83"/>
      <c r="AI6" s="83"/>
      <c r="AJ6" s="83"/>
      <c r="AL6" s="49">
        <f>'基本シート'!B24</f>
        <v>0</v>
      </c>
      <c r="AM6" s="1">
        <f t="shared" si="0"/>
      </c>
      <c r="AN6" s="2">
        <f>IF(AM6="","",IF(COUNTIF(AM$2:AM6,AM6)=1,ROW(),""))</f>
      </c>
      <c r="AO6" s="2"/>
      <c r="AP6" s="1">
        <f>IF(COUNT(AN2:AN7)&lt;ROW(AK5),"",INDEX(AM:AM,SMALL(AN2:AN7,ROW(AK5))))</f>
      </c>
      <c r="AQ6" s="1">
        <f t="shared" si="1"/>
      </c>
      <c r="AR6" s="1">
        <f t="shared" si="2"/>
      </c>
      <c r="AS6" s="1">
        <f t="shared" si="3"/>
      </c>
      <c r="AT6" s="1">
        <f t="shared" si="4"/>
      </c>
      <c r="AU6" s="1">
        <f t="shared" si="5"/>
      </c>
      <c r="AV6" s="1">
        <f t="shared" si="6"/>
      </c>
      <c r="AW6" s="1">
        <f t="shared" si="7"/>
      </c>
    </row>
    <row r="7" spans="1:49" ht="13.5">
      <c r="A7" s="1" t="s">
        <v>234</v>
      </c>
      <c r="B7" s="10" t="s">
        <v>456</v>
      </c>
      <c r="D7" s="1">
        <v>6</v>
      </c>
      <c r="E7" s="1">
        <v>5</v>
      </c>
      <c r="F7" s="1">
        <v>5</v>
      </c>
      <c r="G7" s="1">
        <v>2</v>
      </c>
      <c r="H7" s="1">
        <v>3</v>
      </c>
      <c r="I7" s="1">
        <v>3</v>
      </c>
      <c r="K7" s="9" t="s">
        <v>331</v>
      </c>
      <c r="L7" s="6">
        <v>4</v>
      </c>
      <c r="M7" s="6">
        <v>3</v>
      </c>
      <c r="N7" s="6">
        <v>4</v>
      </c>
      <c r="O7" s="6">
        <v>3</v>
      </c>
      <c r="P7" s="6">
        <v>3</v>
      </c>
      <c r="Q7" s="6">
        <v>32</v>
      </c>
      <c r="R7" s="6">
        <v>12</v>
      </c>
      <c r="S7" s="6">
        <v>18</v>
      </c>
      <c r="T7" s="6">
        <v>7</v>
      </c>
      <c r="V7" s="10" t="s">
        <v>455</v>
      </c>
      <c r="W7" s="1" t="s">
        <v>152</v>
      </c>
      <c r="Y7" s="10" t="s">
        <v>454</v>
      </c>
      <c r="Z7" s="10" t="s">
        <v>239</v>
      </c>
      <c r="AB7" s="10" t="s">
        <v>306</v>
      </c>
      <c r="AC7" s="1"/>
      <c r="AD7" s="1"/>
      <c r="AE7" s="1"/>
      <c r="AF7" s="1"/>
      <c r="AG7" s="1"/>
      <c r="AH7" s="1"/>
      <c r="AI7" s="1"/>
      <c r="AJ7" s="10"/>
      <c r="AL7" s="49" t="str">
        <f>AL6&amp;1</f>
        <v>01</v>
      </c>
      <c r="AM7" s="1">
        <f t="shared" si="0"/>
      </c>
      <c r="AN7" s="2">
        <f>IF(AM7="","",IF(COUNTIF(AM$2:AM7,AM7)=1,ROW(),""))</f>
      </c>
      <c r="AO7" s="2"/>
      <c r="AP7" s="1">
        <f>IF(COUNT(AN2:AN7)&lt;ROW(AK6),"",INDEX(AM:AM,SMALL(AN2:AN7,ROW(AK6))))</f>
      </c>
      <c r="AQ7" s="1">
        <f t="shared" si="1"/>
      </c>
      <c r="AR7" s="1">
        <f t="shared" si="2"/>
      </c>
      <c r="AS7" s="1">
        <f t="shared" si="3"/>
      </c>
      <c r="AT7" s="1">
        <f t="shared" si="4"/>
      </c>
      <c r="AU7" s="1">
        <f t="shared" si="5"/>
      </c>
      <c r="AV7" s="1">
        <f t="shared" si="6"/>
      </c>
      <c r="AW7" s="1">
        <f t="shared" si="7"/>
      </c>
    </row>
    <row r="8" spans="1:49" ht="13.5">
      <c r="A8" s="1" t="s">
        <v>234</v>
      </c>
      <c r="B8" s="10" t="s">
        <v>455</v>
      </c>
      <c r="D8" s="1">
        <v>6</v>
      </c>
      <c r="E8" s="1">
        <v>5</v>
      </c>
      <c r="F8" s="1">
        <v>5</v>
      </c>
      <c r="G8" s="1">
        <v>2</v>
      </c>
      <c r="H8" s="1">
        <v>3</v>
      </c>
      <c r="I8" s="1">
        <v>3</v>
      </c>
      <c r="K8" s="9" t="s">
        <v>332</v>
      </c>
      <c r="L8" s="6">
        <v>4</v>
      </c>
      <c r="M8" s="6">
        <v>3</v>
      </c>
      <c r="N8" s="6">
        <v>4</v>
      </c>
      <c r="O8" s="6">
        <v>3</v>
      </c>
      <c r="P8" s="6">
        <v>3</v>
      </c>
      <c r="Q8" s="6">
        <v>37</v>
      </c>
      <c r="R8" s="6">
        <v>14</v>
      </c>
      <c r="S8" s="6">
        <v>21</v>
      </c>
      <c r="T8" s="6">
        <v>8</v>
      </c>
      <c r="V8" s="10" t="s">
        <v>240</v>
      </c>
      <c r="W8" s="1" t="s">
        <v>92</v>
      </c>
      <c r="Y8" s="10" t="s">
        <v>457</v>
      </c>
      <c r="Z8" s="10" t="s">
        <v>239</v>
      </c>
      <c r="AB8" s="10" t="s">
        <v>365</v>
      </c>
      <c r="AC8" s="83" t="s">
        <v>386</v>
      </c>
      <c r="AD8" s="83">
        <v>1</v>
      </c>
      <c r="AE8" s="83" t="s">
        <v>388</v>
      </c>
      <c r="AF8" s="83" t="s">
        <v>39</v>
      </c>
      <c r="AG8" s="83" t="s">
        <v>161</v>
      </c>
      <c r="AH8" s="83" t="s">
        <v>162</v>
      </c>
      <c r="AI8" s="83" t="s">
        <v>162</v>
      </c>
      <c r="AJ8" s="83" t="s">
        <v>390</v>
      </c>
      <c r="AP8" s="92">
        <f>6-COUNTIF(AP2:AP7,"")</f>
        <v>2</v>
      </c>
      <c r="AQ8" s="92">
        <f t="shared" si="1"/>
      </c>
      <c r="AR8" s="92">
        <f t="shared" si="2"/>
      </c>
      <c r="AS8" s="92">
        <f t="shared" si="3"/>
      </c>
      <c r="AT8" s="92">
        <f t="shared" si="4"/>
      </c>
      <c r="AU8" s="92">
        <f t="shared" si="5"/>
      </c>
      <c r="AV8" s="92">
        <f t="shared" si="6"/>
      </c>
      <c r="AW8" s="92">
        <f t="shared" si="7"/>
      </c>
    </row>
    <row r="9" spans="1:36" ht="13.5">
      <c r="A9" s="1" t="s">
        <v>234</v>
      </c>
      <c r="B9" s="10" t="s">
        <v>240</v>
      </c>
      <c r="D9" s="1">
        <v>5</v>
      </c>
      <c r="E9" s="1">
        <v>5</v>
      </c>
      <c r="F9" s="1">
        <v>5</v>
      </c>
      <c r="G9" s="1">
        <v>2</v>
      </c>
      <c r="H9" s="1">
        <v>3</v>
      </c>
      <c r="I9" s="1">
        <v>4</v>
      </c>
      <c r="K9" s="9" t="s">
        <v>333</v>
      </c>
      <c r="L9" s="6">
        <v>5</v>
      </c>
      <c r="M9" s="6">
        <v>4</v>
      </c>
      <c r="N9" s="6">
        <v>5</v>
      </c>
      <c r="O9" s="6">
        <v>4</v>
      </c>
      <c r="P9" s="6">
        <v>3</v>
      </c>
      <c r="Q9" s="6">
        <v>42</v>
      </c>
      <c r="R9" s="6">
        <v>16</v>
      </c>
      <c r="S9" s="6">
        <v>24</v>
      </c>
      <c r="T9" s="6">
        <v>9</v>
      </c>
      <c r="V9" s="10" t="s">
        <v>241</v>
      </c>
      <c r="W9" s="1" t="s">
        <v>91</v>
      </c>
      <c r="Y9" s="10" t="s">
        <v>240</v>
      </c>
      <c r="Z9" s="10" t="s">
        <v>240</v>
      </c>
      <c r="AB9" s="10" t="s">
        <v>366</v>
      </c>
      <c r="AC9" s="1"/>
      <c r="AD9" s="1"/>
      <c r="AE9" s="1"/>
      <c r="AF9" s="1"/>
      <c r="AG9" s="1"/>
      <c r="AH9" s="1"/>
      <c r="AI9" s="1"/>
      <c r="AJ9" s="10"/>
    </row>
    <row r="10" spans="1:44" ht="13.5">
      <c r="A10" s="1" t="s">
        <v>234</v>
      </c>
      <c r="B10" s="10" t="s">
        <v>241</v>
      </c>
      <c r="D10" s="1">
        <v>2</v>
      </c>
      <c r="E10" s="1">
        <v>3</v>
      </c>
      <c r="F10" s="1">
        <v>5</v>
      </c>
      <c r="G10" s="1">
        <v>6</v>
      </c>
      <c r="H10" s="1">
        <v>4</v>
      </c>
      <c r="I10" s="1">
        <v>4</v>
      </c>
      <c r="K10" s="9" t="s">
        <v>334</v>
      </c>
      <c r="L10" s="6">
        <v>5</v>
      </c>
      <c r="M10" s="6">
        <v>4</v>
      </c>
      <c r="N10" s="6">
        <v>5</v>
      </c>
      <c r="O10" s="6">
        <v>4</v>
      </c>
      <c r="P10" s="6">
        <v>4</v>
      </c>
      <c r="Q10" s="6">
        <v>47</v>
      </c>
      <c r="R10" s="6">
        <v>18</v>
      </c>
      <c r="S10" s="6">
        <v>27</v>
      </c>
      <c r="T10" s="6">
        <v>10</v>
      </c>
      <c r="V10" s="10" t="s">
        <v>242</v>
      </c>
      <c r="W10" s="1" t="s">
        <v>422</v>
      </c>
      <c r="Y10" s="10" t="s">
        <v>241</v>
      </c>
      <c r="Z10" s="10" t="s">
        <v>241</v>
      </c>
      <c r="AB10" s="10" t="s">
        <v>364</v>
      </c>
      <c r="AC10" s="83" t="s">
        <v>387</v>
      </c>
      <c r="AD10" s="83">
        <v>1</v>
      </c>
      <c r="AE10" s="83" t="s">
        <v>389</v>
      </c>
      <c r="AF10" s="83" t="s">
        <v>202</v>
      </c>
      <c r="AG10" s="83" t="s">
        <v>161</v>
      </c>
      <c r="AH10" s="83" t="s">
        <v>162</v>
      </c>
      <c r="AI10" s="83" t="s">
        <v>391</v>
      </c>
      <c r="AJ10" s="83" t="s">
        <v>392</v>
      </c>
      <c r="AL10" s="20"/>
      <c r="AM10" s="20"/>
      <c r="AN10" s="20"/>
      <c r="AO10" s="20"/>
      <c r="AP10" s="20"/>
      <c r="AQ10" s="20"/>
      <c r="AR10" s="20"/>
    </row>
    <row r="11" spans="1:44" ht="13.5">
      <c r="A11" s="1" t="s">
        <v>234</v>
      </c>
      <c r="B11" s="10" t="s">
        <v>242</v>
      </c>
      <c r="D11" s="1">
        <v>3</v>
      </c>
      <c r="E11" s="1">
        <v>5</v>
      </c>
      <c r="F11" s="1">
        <v>5</v>
      </c>
      <c r="G11" s="1">
        <v>4</v>
      </c>
      <c r="H11" s="1">
        <v>3</v>
      </c>
      <c r="I11" s="1">
        <v>4</v>
      </c>
      <c r="K11" s="9" t="s">
        <v>335</v>
      </c>
      <c r="L11" s="6">
        <v>6</v>
      </c>
      <c r="M11" s="6">
        <v>5</v>
      </c>
      <c r="N11" s="6">
        <v>6</v>
      </c>
      <c r="O11" s="6">
        <v>5</v>
      </c>
      <c r="P11" s="6">
        <v>4</v>
      </c>
      <c r="Q11" s="6">
        <v>53</v>
      </c>
      <c r="R11" s="6">
        <v>20</v>
      </c>
      <c r="S11" s="6">
        <v>30</v>
      </c>
      <c r="T11" s="6">
        <v>12</v>
      </c>
      <c r="V11" s="10" t="s">
        <v>243</v>
      </c>
      <c r="W11" s="1" t="s">
        <v>14</v>
      </c>
      <c r="Y11" s="10" t="s">
        <v>242</v>
      </c>
      <c r="Z11" s="10" t="s">
        <v>242</v>
      </c>
      <c r="AB11" s="10" t="s">
        <v>367</v>
      </c>
      <c r="AC11" s="1"/>
      <c r="AD11" s="1"/>
      <c r="AE11" s="1"/>
      <c r="AF11" s="1"/>
      <c r="AG11" s="1"/>
      <c r="AH11" s="1"/>
      <c r="AI11" s="1"/>
      <c r="AJ11" s="10"/>
      <c r="AL11" s="20"/>
      <c r="AM11" s="20"/>
      <c r="AN11" s="20"/>
      <c r="AO11" s="20"/>
      <c r="AP11" s="20"/>
      <c r="AQ11" s="20"/>
      <c r="AR11" s="20"/>
    </row>
    <row r="12" spans="1:41" ht="13.5">
      <c r="A12" s="1" t="s">
        <v>234</v>
      </c>
      <c r="B12" s="10" t="s">
        <v>243</v>
      </c>
      <c r="D12" s="1">
        <v>5</v>
      </c>
      <c r="E12" s="1">
        <v>4</v>
      </c>
      <c r="F12" s="1">
        <v>3</v>
      </c>
      <c r="G12" s="1">
        <v>4</v>
      </c>
      <c r="H12" s="1">
        <v>4</v>
      </c>
      <c r="I12" s="1">
        <v>4</v>
      </c>
      <c r="K12" s="9" t="s">
        <v>733</v>
      </c>
      <c r="L12" s="6">
        <v>7</v>
      </c>
      <c r="M12" s="6">
        <v>6</v>
      </c>
      <c r="N12" s="6">
        <v>7</v>
      </c>
      <c r="O12" s="6">
        <v>6</v>
      </c>
      <c r="P12" s="6">
        <v>5</v>
      </c>
      <c r="Q12" s="6">
        <v>59</v>
      </c>
      <c r="R12" s="6">
        <v>22</v>
      </c>
      <c r="S12" s="6">
        <v>33</v>
      </c>
      <c r="T12" s="6">
        <v>12</v>
      </c>
      <c r="V12" s="10" t="s">
        <v>244</v>
      </c>
      <c r="W12" s="1" t="s">
        <v>90</v>
      </c>
      <c r="Y12" s="10" t="s">
        <v>243</v>
      </c>
      <c r="Z12" s="10" t="s">
        <v>243</v>
      </c>
      <c r="AB12" s="10" t="s">
        <v>480</v>
      </c>
      <c r="AC12" s="83" t="s">
        <v>394</v>
      </c>
      <c r="AD12" s="83">
        <v>1</v>
      </c>
      <c r="AE12" s="83" t="s">
        <v>393</v>
      </c>
      <c r="AF12" s="83" t="s">
        <v>39</v>
      </c>
      <c r="AG12" s="83" t="s">
        <v>161</v>
      </c>
      <c r="AH12" s="83" t="s">
        <v>162</v>
      </c>
      <c r="AI12" s="83" t="s">
        <v>162</v>
      </c>
      <c r="AJ12" s="83" t="s">
        <v>396</v>
      </c>
      <c r="AL12" s="93" t="s">
        <v>189</v>
      </c>
      <c r="AM12" s="93" t="s">
        <v>7</v>
      </c>
      <c r="AN12" s="93" t="s">
        <v>188</v>
      </c>
      <c r="AO12" s="93" t="s">
        <v>12</v>
      </c>
    </row>
    <row r="13" spans="1:41" ht="13.5">
      <c r="A13" s="1" t="s">
        <v>234</v>
      </c>
      <c r="B13" s="10" t="s">
        <v>244</v>
      </c>
      <c r="D13" s="1">
        <v>2</v>
      </c>
      <c r="E13" s="1">
        <v>6</v>
      </c>
      <c r="F13" s="1">
        <v>6</v>
      </c>
      <c r="G13" s="1">
        <v>4</v>
      </c>
      <c r="H13" s="1">
        <v>2</v>
      </c>
      <c r="I13" s="1">
        <v>4</v>
      </c>
      <c r="K13" s="9" t="s">
        <v>734</v>
      </c>
      <c r="L13" s="6">
        <v>7</v>
      </c>
      <c r="M13" s="6">
        <v>6</v>
      </c>
      <c r="N13" s="6">
        <v>7</v>
      </c>
      <c r="O13" s="6">
        <v>6</v>
      </c>
      <c r="P13" s="6">
        <v>5</v>
      </c>
      <c r="Q13" s="6">
        <v>65</v>
      </c>
      <c r="R13" s="6">
        <v>24</v>
      </c>
      <c r="S13" s="6">
        <v>36</v>
      </c>
      <c r="T13" s="6">
        <v>13</v>
      </c>
      <c r="V13" s="10" t="s">
        <v>245</v>
      </c>
      <c r="W13" s="1" t="s">
        <v>21</v>
      </c>
      <c r="Y13" s="10" t="s">
        <v>244</v>
      </c>
      <c r="Z13" s="10" t="s">
        <v>244</v>
      </c>
      <c r="AB13" s="10" t="s">
        <v>460</v>
      </c>
      <c r="AC13" s="1"/>
      <c r="AD13" s="1"/>
      <c r="AE13" s="1"/>
      <c r="AF13" s="1"/>
      <c r="AG13" s="1"/>
      <c r="AH13" s="1"/>
      <c r="AI13" s="1"/>
      <c r="AJ13" s="10"/>
      <c r="AL13" s="1" t="s">
        <v>83</v>
      </c>
      <c r="AM13" t="s">
        <v>190</v>
      </c>
      <c r="AN13" t="s">
        <v>191</v>
      </c>
      <c r="AO13" t="s">
        <v>192</v>
      </c>
    </row>
    <row r="14" spans="1:41" ht="13.5">
      <c r="A14" s="1" t="s">
        <v>234</v>
      </c>
      <c r="B14" s="10" t="s">
        <v>245</v>
      </c>
      <c r="D14" s="1">
        <v>3</v>
      </c>
      <c r="E14" s="1">
        <v>4</v>
      </c>
      <c r="F14" s="1">
        <v>3</v>
      </c>
      <c r="G14" s="1">
        <v>5</v>
      </c>
      <c r="H14" s="1">
        <v>4</v>
      </c>
      <c r="I14" s="1">
        <v>5</v>
      </c>
      <c r="K14" s="9" t="s">
        <v>735</v>
      </c>
      <c r="L14" s="6">
        <v>8</v>
      </c>
      <c r="M14" s="6">
        <v>7</v>
      </c>
      <c r="N14" s="6">
        <v>8</v>
      </c>
      <c r="O14" s="6">
        <v>7</v>
      </c>
      <c r="P14" s="6">
        <v>5</v>
      </c>
      <c r="Q14" s="6">
        <v>71</v>
      </c>
      <c r="R14" s="6">
        <v>26</v>
      </c>
      <c r="S14" s="6">
        <v>39</v>
      </c>
      <c r="T14" s="6">
        <v>14</v>
      </c>
      <c r="V14" s="10" t="s">
        <v>121</v>
      </c>
      <c r="W14" s="1" t="s">
        <v>423</v>
      </c>
      <c r="Y14" s="10" t="s">
        <v>245</v>
      </c>
      <c r="Z14" s="10" t="s">
        <v>245</v>
      </c>
      <c r="AB14" s="10" t="s">
        <v>481</v>
      </c>
      <c r="AC14" s="83" t="s">
        <v>395</v>
      </c>
      <c r="AD14" s="83">
        <v>1</v>
      </c>
      <c r="AE14" s="83" t="s">
        <v>393</v>
      </c>
      <c r="AF14" s="83" t="s">
        <v>39</v>
      </c>
      <c r="AG14" s="83" t="s">
        <v>161</v>
      </c>
      <c r="AH14" s="83" t="s">
        <v>162</v>
      </c>
      <c r="AI14" s="83" t="s">
        <v>162</v>
      </c>
      <c r="AJ14" s="83" t="s">
        <v>397</v>
      </c>
      <c r="AL14" s="1" t="s">
        <v>87</v>
      </c>
      <c r="AM14" s="95" t="s">
        <v>163</v>
      </c>
      <c r="AN14" s="95" t="s">
        <v>193</v>
      </c>
      <c r="AO14" s="95" t="s">
        <v>194</v>
      </c>
    </row>
    <row r="15" spans="1:41" ht="13.5">
      <c r="A15" s="1" t="s">
        <v>234</v>
      </c>
      <c r="B15" s="10" t="s">
        <v>489</v>
      </c>
      <c r="D15" s="1">
        <v>3</v>
      </c>
      <c r="E15" s="1">
        <v>5</v>
      </c>
      <c r="F15" s="1">
        <v>6</v>
      </c>
      <c r="G15" s="1">
        <v>2</v>
      </c>
      <c r="H15" s="1">
        <v>2</v>
      </c>
      <c r="I15" s="1">
        <v>6</v>
      </c>
      <c r="K15" s="9" t="s">
        <v>736</v>
      </c>
      <c r="L15" s="6">
        <v>8</v>
      </c>
      <c r="M15" s="6">
        <v>7</v>
      </c>
      <c r="N15" s="6">
        <v>8</v>
      </c>
      <c r="O15" s="6">
        <v>7</v>
      </c>
      <c r="P15" s="6">
        <v>6</v>
      </c>
      <c r="Q15" s="6">
        <v>77</v>
      </c>
      <c r="R15" s="6">
        <v>28</v>
      </c>
      <c r="S15" s="6">
        <v>42</v>
      </c>
      <c r="T15" s="6">
        <v>15</v>
      </c>
      <c r="V15" s="10" t="s">
        <v>121</v>
      </c>
      <c r="W15" s="1" t="s">
        <v>87</v>
      </c>
      <c r="Y15" s="10" t="s">
        <v>489</v>
      </c>
      <c r="Z15" s="10" t="s">
        <v>532</v>
      </c>
      <c r="AB15" s="10" t="s">
        <v>470</v>
      </c>
      <c r="AC15" s="1"/>
      <c r="AD15" s="1"/>
      <c r="AE15" s="1"/>
      <c r="AF15" s="1"/>
      <c r="AG15" s="1"/>
      <c r="AH15" s="1"/>
      <c r="AI15" s="1"/>
      <c r="AJ15" s="10"/>
      <c r="AL15" s="1" t="s">
        <v>90</v>
      </c>
      <c r="AM15" t="s">
        <v>163</v>
      </c>
      <c r="AN15" t="s">
        <v>195</v>
      </c>
      <c r="AO15" t="s">
        <v>196</v>
      </c>
    </row>
    <row r="16" spans="1:41" ht="13.5">
      <c r="A16" s="1" t="s">
        <v>234</v>
      </c>
      <c r="B16" s="10" t="s">
        <v>490</v>
      </c>
      <c r="D16" s="1">
        <v>3</v>
      </c>
      <c r="E16" s="1">
        <v>5</v>
      </c>
      <c r="F16" s="1">
        <v>6</v>
      </c>
      <c r="G16" s="1">
        <v>2</v>
      </c>
      <c r="H16" s="1">
        <v>2</v>
      </c>
      <c r="I16" s="1">
        <v>6</v>
      </c>
      <c r="K16" s="9" t="s">
        <v>737</v>
      </c>
      <c r="L16" s="6">
        <v>9</v>
      </c>
      <c r="M16" s="6">
        <v>8</v>
      </c>
      <c r="N16" s="6">
        <v>9</v>
      </c>
      <c r="O16" s="6">
        <v>8</v>
      </c>
      <c r="P16" s="6">
        <v>6</v>
      </c>
      <c r="Q16" s="6">
        <v>83</v>
      </c>
      <c r="R16" s="6">
        <v>30</v>
      </c>
      <c r="S16" s="6">
        <v>45</v>
      </c>
      <c r="T16" s="6">
        <v>16</v>
      </c>
      <c r="V16" s="10" t="s">
        <v>121</v>
      </c>
      <c r="W16" s="1" t="s">
        <v>90</v>
      </c>
      <c r="Y16" s="10" t="s">
        <v>490</v>
      </c>
      <c r="Z16" s="10" t="s">
        <v>532</v>
      </c>
      <c r="AB16" s="10" t="s">
        <v>240</v>
      </c>
      <c r="AC16" s="83" t="s">
        <v>398</v>
      </c>
      <c r="AD16" s="83">
        <v>1</v>
      </c>
      <c r="AE16" s="83" t="s">
        <v>399</v>
      </c>
      <c r="AF16" s="83" t="s">
        <v>33</v>
      </c>
      <c r="AG16" s="83" t="s">
        <v>163</v>
      </c>
      <c r="AH16" s="83">
        <v>0</v>
      </c>
      <c r="AI16" s="83" t="s">
        <v>391</v>
      </c>
      <c r="AJ16" s="83" t="s">
        <v>400</v>
      </c>
      <c r="AL16" s="1" t="s">
        <v>16</v>
      </c>
      <c r="AM16" s="94" t="s">
        <v>13</v>
      </c>
      <c r="AN16" s="94" t="s">
        <v>197</v>
      </c>
      <c r="AO16" s="94" t="s">
        <v>198</v>
      </c>
    </row>
    <row r="17" spans="1:41" ht="13.5">
      <c r="A17" s="1" t="s">
        <v>234</v>
      </c>
      <c r="B17" s="10" t="s">
        <v>549</v>
      </c>
      <c r="D17" s="1">
        <v>4</v>
      </c>
      <c r="E17" s="1">
        <v>3</v>
      </c>
      <c r="F17" s="1">
        <v>6</v>
      </c>
      <c r="G17" s="1">
        <v>5</v>
      </c>
      <c r="H17" s="1">
        <v>2</v>
      </c>
      <c r="I17" s="1">
        <v>4</v>
      </c>
      <c r="K17" s="9" t="s">
        <v>738</v>
      </c>
      <c r="L17" s="6">
        <v>9</v>
      </c>
      <c r="M17" s="6">
        <v>8</v>
      </c>
      <c r="N17" s="6">
        <v>9</v>
      </c>
      <c r="O17" s="6">
        <v>8</v>
      </c>
      <c r="P17" s="6">
        <v>6</v>
      </c>
      <c r="Q17" s="6">
        <v>89</v>
      </c>
      <c r="R17" s="6">
        <v>32</v>
      </c>
      <c r="S17" s="6">
        <v>48</v>
      </c>
      <c r="T17" s="6">
        <v>17</v>
      </c>
      <c r="V17" s="10" t="s">
        <v>121</v>
      </c>
      <c r="W17" s="1" t="s">
        <v>16</v>
      </c>
      <c r="Y17" s="10" t="s">
        <v>549</v>
      </c>
      <c r="Z17" s="10" t="s">
        <v>549</v>
      </c>
      <c r="AB17" s="10" t="s">
        <v>296</v>
      </c>
      <c r="AC17" s="1"/>
      <c r="AD17" s="1"/>
      <c r="AE17" s="1"/>
      <c r="AF17" s="1"/>
      <c r="AG17" s="1"/>
      <c r="AH17" s="1"/>
      <c r="AI17" s="1"/>
      <c r="AJ17" s="10"/>
      <c r="AL17" s="6" t="s">
        <v>92</v>
      </c>
      <c r="AM17" t="s">
        <v>40</v>
      </c>
      <c r="AN17" t="s">
        <v>197</v>
      </c>
      <c r="AO17" t="s">
        <v>199</v>
      </c>
    </row>
    <row r="18" spans="1:41" ht="13.5">
      <c r="A18" s="1" t="s">
        <v>234</v>
      </c>
      <c r="B18" s="10" t="s">
        <v>551</v>
      </c>
      <c r="D18" s="1">
        <v>3</v>
      </c>
      <c r="E18" s="1">
        <v>5</v>
      </c>
      <c r="F18" s="1">
        <v>5</v>
      </c>
      <c r="G18" s="1">
        <v>5</v>
      </c>
      <c r="H18" s="1">
        <v>3</v>
      </c>
      <c r="I18" s="1">
        <v>3</v>
      </c>
      <c r="K18" s="9" t="s">
        <v>739</v>
      </c>
      <c r="L18" s="6">
        <v>10</v>
      </c>
      <c r="M18" s="6">
        <v>9</v>
      </c>
      <c r="N18" s="6">
        <v>10</v>
      </c>
      <c r="O18" s="6">
        <v>9</v>
      </c>
      <c r="P18" s="6">
        <v>7</v>
      </c>
      <c r="Q18" s="6">
        <v>95</v>
      </c>
      <c r="R18" s="6">
        <v>34</v>
      </c>
      <c r="S18" s="6">
        <v>51</v>
      </c>
      <c r="T18" s="6">
        <v>18</v>
      </c>
      <c r="V18" s="10" t="s">
        <v>121</v>
      </c>
      <c r="W18" s="1" t="s">
        <v>424</v>
      </c>
      <c r="Y18" s="10" t="s">
        <v>551</v>
      </c>
      <c r="Z18" s="10" t="s">
        <v>550</v>
      </c>
      <c r="AB18" s="10" t="s">
        <v>401</v>
      </c>
      <c r="AC18" s="83" t="s">
        <v>402</v>
      </c>
      <c r="AD18" s="83">
        <v>1</v>
      </c>
      <c r="AE18" s="83" t="s">
        <v>403</v>
      </c>
      <c r="AF18" s="83" t="s">
        <v>404</v>
      </c>
      <c r="AG18" s="83" t="s">
        <v>163</v>
      </c>
      <c r="AH18" s="83" t="s">
        <v>405</v>
      </c>
      <c r="AI18" s="83" t="s">
        <v>406</v>
      </c>
      <c r="AJ18" s="83" t="s">
        <v>407</v>
      </c>
      <c r="AL18" s="1" t="s">
        <v>89</v>
      </c>
      <c r="AM18" s="94" t="s">
        <v>163</v>
      </c>
      <c r="AN18" s="94" t="s">
        <v>200</v>
      </c>
      <c r="AO18" s="94" t="s">
        <v>201</v>
      </c>
    </row>
    <row r="19" spans="1:41" ht="13.5">
      <c r="A19" s="1" t="s">
        <v>234</v>
      </c>
      <c r="B19" s="10" t="s">
        <v>552</v>
      </c>
      <c r="D19" s="1">
        <v>3</v>
      </c>
      <c r="E19" s="1">
        <v>5</v>
      </c>
      <c r="F19" s="1">
        <v>5</v>
      </c>
      <c r="G19" s="1">
        <v>5</v>
      </c>
      <c r="H19" s="1">
        <v>3</v>
      </c>
      <c r="I19" s="1">
        <v>3</v>
      </c>
      <c r="K19" s="9" t="s">
        <v>740</v>
      </c>
      <c r="L19" s="6">
        <v>10</v>
      </c>
      <c r="M19" s="6">
        <v>9</v>
      </c>
      <c r="N19" s="6">
        <v>10</v>
      </c>
      <c r="O19" s="6">
        <v>9</v>
      </c>
      <c r="P19" s="6">
        <v>7</v>
      </c>
      <c r="Q19" s="6">
        <v>101</v>
      </c>
      <c r="R19" s="6">
        <v>36</v>
      </c>
      <c r="S19" s="6">
        <v>54</v>
      </c>
      <c r="T19" s="6">
        <v>19</v>
      </c>
      <c r="V19" s="10" t="s">
        <v>121</v>
      </c>
      <c r="W19" s="1" t="s">
        <v>89</v>
      </c>
      <c r="Y19" s="10" t="s">
        <v>552</v>
      </c>
      <c r="Z19" s="10" t="s">
        <v>550</v>
      </c>
      <c r="AB19" s="10" t="s">
        <v>286</v>
      </c>
      <c r="AC19" s="1"/>
      <c r="AD19" s="1"/>
      <c r="AE19" s="1"/>
      <c r="AF19" s="1"/>
      <c r="AG19" s="1"/>
      <c r="AH19" s="1"/>
      <c r="AI19" s="1"/>
      <c r="AJ19" s="10"/>
      <c r="AL19" s="1" t="s">
        <v>20</v>
      </c>
      <c r="AM19" t="s">
        <v>161</v>
      </c>
      <c r="AN19" t="s">
        <v>202</v>
      </c>
      <c r="AO19" t="s">
        <v>203</v>
      </c>
    </row>
    <row r="20" spans="11:41" ht="13.5">
      <c r="K20" s="9" t="s">
        <v>741</v>
      </c>
      <c r="L20" s="6">
        <v>11</v>
      </c>
      <c r="M20" s="6">
        <v>10</v>
      </c>
      <c r="N20" s="6">
        <v>11</v>
      </c>
      <c r="O20" s="6">
        <v>10</v>
      </c>
      <c r="P20" s="6">
        <v>7</v>
      </c>
      <c r="Q20" s="6">
        <v>107</v>
      </c>
      <c r="R20" s="6">
        <v>38</v>
      </c>
      <c r="S20" s="6">
        <v>57</v>
      </c>
      <c r="T20" s="6">
        <v>20</v>
      </c>
      <c r="V20" s="10" t="s">
        <v>121</v>
      </c>
      <c r="W20" s="1" t="s">
        <v>20</v>
      </c>
      <c r="Y20" s="10"/>
      <c r="Z20" s="10"/>
      <c r="AB20" s="10" t="s">
        <v>242</v>
      </c>
      <c r="AC20" s="83" t="s">
        <v>408</v>
      </c>
      <c r="AD20" s="83">
        <v>1</v>
      </c>
      <c r="AE20" s="83" t="s">
        <v>393</v>
      </c>
      <c r="AF20" s="83" t="s">
        <v>39</v>
      </c>
      <c r="AG20" s="83" t="s">
        <v>161</v>
      </c>
      <c r="AH20" s="83" t="s">
        <v>162</v>
      </c>
      <c r="AI20" s="83" t="s">
        <v>162</v>
      </c>
      <c r="AJ20" s="83" t="s">
        <v>409</v>
      </c>
      <c r="AL20" s="1" t="s">
        <v>86</v>
      </c>
      <c r="AM20" s="94" t="s">
        <v>163</v>
      </c>
      <c r="AN20" s="94" t="s">
        <v>204</v>
      </c>
      <c r="AO20" s="94" t="s">
        <v>205</v>
      </c>
    </row>
    <row r="21" spans="11:41" ht="13.5">
      <c r="K21" s="9" t="s">
        <v>742</v>
      </c>
      <c r="L21" s="6">
        <v>12</v>
      </c>
      <c r="M21" s="6">
        <v>10</v>
      </c>
      <c r="N21" s="6">
        <v>12</v>
      </c>
      <c r="O21" s="6">
        <v>10</v>
      </c>
      <c r="P21" s="6">
        <v>8</v>
      </c>
      <c r="Q21" s="6">
        <v>113</v>
      </c>
      <c r="R21" s="6">
        <v>40</v>
      </c>
      <c r="S21" s="6">
        <v>60</v>
      </c>
      <c r="T21" s="6">
        <v>21</v>
      </c>
      <c r="V21" s="10" t="s">
        <v>121</v>
      </c>
      <c r="W21" s="1" t="s">
        <v>86</v>
      </c>
      <c r="Y21" s="10"/>
      <c r="Z21" s="10"/>
      <c r="AB21" s="10" t="s">
        <v>276</v>
      </c>
      <c r="AC21" s="1"/>
      <c r="AD21" s="1"/>
      <c r="AE21" s="1"/>
      <c r="AF21" s="1"/>
      <c r="AG21" s="1"/>
      <c r="AH21" s="1"/>
      <c r="AI21" s="1"/>
      <c r="AJ21" s="10"/>
      <c r="AL21" s="1" t="s">
        <v>19</v>
      </c>
      <c r="AM21" t="s">
        <v>163</v>
      </c>
      <c r="AN21" t="s">
        <v>191</v>
      </c>
      <c r="AO21" t="s">
        <v>206</v>
      </c>
    </row>
    <row r="22" spans="11:41" ht="13.5">
      <c r="K22" s="10" t="s">
        <v>316</v>
      </c>
      <c r="L22" s="6">
        <v>1</v>
      </c>
      <c r="M22" s="6">
        <v>1</v>
      </c>
      <c r="N22" s="6">
        <v>1</v>
      </c>
      <c r="O22" s="6">
        <v>1</v>
      </c>
      <c r="P22" s="6">
        <v>1</v>
      </c>
      <c r="Q22" s="6">
        <v>8</v>
      </c>
      <c r="R22" s="6">
        <v>4</v>
      </c>
      <c r="S22" s="6">
        <v>3</v>
      </c>
      <c r="T22" s="6">
        <v>1</v>
      </c>
      <c r="V22" s="10" t="s">
        <v>121</v>
      </c>
      <c r="W22" s="1" t="s">
        <v>19</v>
      </c>
      <c r="Y22" s="10"/>
      <c r="Z22" s="10"/>
      <c r="AB22" s="10" t="s">
        <v>243</v>
      </c>
      <c r="AC22" s="83" t="s">
        <v>410</v>
      </c>
      <c r="AD22" s="83">
        <v>1</v>
      </c>
      <c r="AE22" s="83" t="s">
        <v>393</v>
      </c>
      <c r="AF22" s="83" t="s">
        <v>411</v>
      </c>
      <c r="AG22" s="83" t="s">
        <v>163</v>
      </c>
      <c r="AH22" s="83">
        <v>0</v>
      </c>
      <c r="AI22" s="83" t="s">
        <v>412</v>
      </c>
      <c r="AJ22" s="83" t="s">
        <v>413</v>
      </c>
      <c r="AL22" s="1" t="s">
        <v>88</v>
      </c>
      <c r="AM22" s="94" t="s">
        <v>163</v>
      </c>
      <c r="AN22" s="94" t="s">
        <v>40</v>
      </c>
      <c r="AO22" s="94" t="s">
        <v>207</v>
      </c>
    </row>
    <row r="23" spans="11:41" ht="13.5">
      <c r="K23" s="10" t="s">
        <v>317</v>
      </c>
      <c r="L23" s="6">
        <v>2</v>
      </c>
      <c r="M23" s="6">
        <v>2</v>
      </c>
      <c r="N23" s="6">
        <v>2</v>
      </c>
      <c r="O23" s="6">
        <v>2</v>
      </c>
      <c r="P23" s="6">
        <v>2</v>
      </c>
      <c r="Q23" s="6">
        <v>16</v>
      </c>
      <c r="R23" s="6">
        <v>8</v>
      </c>
      <c r="S23" s="6">
        <v>6</v>
      </c>
      <c r="T23" s="6">
        <v>2</v>
      </c>
      <c r="V23" s="10" t="s">
        <v>121</v>
      </c>
      <c r="W23" s="1" t="s">
        <v>88</v>
      </c>
      <c r="Y23" s="10"/>
      <c r="Z23" s="10"/>
      <c r="AB23" s="10" t="s">
        <v>266</v>
      </c>
      <c r="AC23" s="1"/>
      <c r="AD23" s="1"/>
      <c r="AE23" s="1"/>
      <c r="AF23" s="1"/>
      <c r="AG23" s="1"/>
      <c r="AH23" s="1"/>
      <c r="AI23" s="1"/>
      <c r="AJ23" s="10"/>
      <c r="AL23" s="1" t="s">
        <v>18</v>
      </c>
      <c r="AM23" t="s">
        <v>163</v>
      </c>
      <c r="AN23" t="s">
        <v>195</v>
      </c>
      <c r="AO23" t="s">
        <v>208</v>
      </c>
    </row>
    <row r="24" spans="11:41" ht="13.5">
      <c r="K24" s="10" t="s">
        <v>318</v>
      </c>
      <c r="L24" s="6">
        <v>2</v>
      </c>
      <c r="M24" s="6">
        <v>2</v>
      </c>
      <c r="N24" s="6">
        <v>2</v>
      </c>
      <c r="O24" s="6">
        <v>2</v>
      </c>
      <c r="P24" s="6">
        <v>2</v>
      </c>
      <c r="Q24" s="6">
        <v>24</v>
      </c>
      <c r="R24" s="6">
        <v>12</v>
      </c>
      <c r="S24" s="6">
        <v>9</v>
      </c>
      <c r="T24" s="6">
        <v>2</v>
      </c>
      <c r="V24" s="10" t="s">
        <v>121</v>
      </c>
      <c r="W24" s="1" t="s">
        <v>18</v>
      </c>
      <c r="Y24" s="10"/>
      <c r="Z24" s="10"/>
      <c r="AB24" s="10" t="s">
        <v>244</v>
      </c>
      <c r="AC24" s="83" t="s">
        <v>414</v>
      </c>
      <c r="AD24" s="83">
        <v>1</v>
      </c>
      <c r="AE24" s="83" t="s">
        <v>415</v>
      </c>
      <c r="AF24" s="83" t="s">
        <v>34</v>
      </c>
      <c r="AG24" s="83" t="s">
        <v>161</v>
      </c>
      <c r="AH24" s="83" t="s">
        <v>162</v>
      </c>
      <c r="AI24" s="83" t="s">
        <v>416</v>
      </c>
      <c r="AJ24" s="83" t="s">
        <v>417</v>
      </c>
      <c r="AL24" s="1" t="s">
        <v>152</v>
      </c>
      <c r="AM24" s="94" t="s">
        <v>161</v>
      </c>
      <c r="AN24" s="94" t="s">
        <v>204</v>
      </c>
      <c r="AO24" s="94" t="s">
        <v>209</v>
      </c>
    </row>
    <row r="25" spans="10:41" ht="13.5">
      <c r="J25" s="26"/>
      <c r="K25" s="10" t="s">
        <v>319</v>
      </c>
      <c r="L25" s="6">
        <v>3</v>
      </c>
      <c r="M25" s="6">
        <v>3</v>
      </c>
      <c r="N25" s="6">
        <v>3</v>
      </c>
      <c r="O25" s="6">
        <v>3</v>
      </c>
      <c r="P25" s="6">
        <v>3</v>
      </c>
      <c r="Q25" s="6">
        <v>32</v>
      </c>
      <c r="R25" s="6">
        <v>16</v>
      </c>
      <c r="S25" s="6">
        <v>12</v>
      </c>
      <c r="T25" s="6">
        <v>3</v>
      </c>
      <c r="V25" s="10" t="s">
        <v>121</v>
      </c>
      <c r="W25" s="1" t="s">
        <v>152</v>
      </c>
      <c r="Y25" s="10"/>
      <c r="Z25" s="10"/>
      <c r="AB25" s="10" t="s">
        <v>256</v>
      </c>
      <c r="AC25" s="1"/>
      <c r="AD25" s="1"/>
      <c r="AE25" s="1"/>
      <c r="AF25" s="1"/>
      <c r="AG25" s="1"/>
      <c r="AH25" s="1"/>
      <c r="AI25" s="1"/>
      <c r="AJ25" s="10"/>
      <c r="AL25" s="1" t="s">
        <v>14</v>
      </c>
      <c r="AM25" t="s">
        <v>163</v>
      </c>
      <c r="AN25" t="s">
        <v>197</v>
      </c>
      <c r="AO25" t="s">
        <v>210</v>
      </c>
    </row>
    <row r="26" spans="11:41" ht="13.5">
      <c r="K26" s="10" t="s">
        <v>320</v>
      </c>
      <c r="L26" s="6">
        <v>3</v>
      </c>
      <c r="M26" s="6">
        <v>3</v>
      </c>
      <c r="N26" s="6">
        <v>3</v>
      </c>
      <c r="O26" s="6">
        <v>3</v>
      </c>
      <c r="P26" s="6">
        <v>3</v>
      </c>
      <c r="Q26" s="6">
        <v>41</v>
      </c>
      <c r="R26" s="6">
        <v>20</v>
      </c>
      <c r="S26" s="6">
        <v>15</v>
      </c>
      <c r="T26" s="6">
        <v>3</v>
      </c>
      <c r="V26" s="10" t="s">
        <v>121</v>
      </c>
      <c r="W26" s="1" t="s">
        <v>14</v>
      </c>
      <c r="Y26" s="10"/>
      <c r="Z26" s="10"/>
      <c r="AB26" s="10" t="s">
        <v>245</v>
      </c>
      <c r="AC26" s="83" t="s">
        <v>418</v>
      </c>
      <c r="AD26" s="83">
        <v>1</v>
      </c>
      <c r="AE26" s="83" t="s">
        <v>164</v>
      </c>
      <c r="AF26" s="83" t="s">
        <v>202</v>
      </c>
      <c r="AG26" s="83" t="s">
        <v>161</v>
      </c>
      <c r="AH26" s="83" t="s">
        <v>162</v>
      </c>
      <c r="AI26" s="83" t="s">
        <v>162</v>
      </c>
      <c r="AJ26" s="83" t="s">
        <v>419</v>
      </c>
      <c r="AL26" s="1" t="s">
        <v>15</v>
      </c>
      <c r="AM26" s="94" t="s">
        <v>163</v>
      </c>
      <c r="AN26" s="94" t="s">
        <v>195</v>
      </c>
      <c r="AO26" s="94" t="s">
        <v>211</v>
      </c>
    </row>
    <row r="27" spans="11:41" ht="13.5">
      <c r="K27" s="10" t="s">
        <v>321</v>
      </c>
      <c r="L27" s="6">
        <v>4</v>
      </c>
      <c r="M27" s="6">
        <v>4</v>
      </c>
      <c r="N27" s="6">
        <v>4</v>
      </c>
      <c r="O27" s="6">
        <v>4</v>
      </c>
      <c r="P27" s="6">
        <v>4</v>
      </c>
      <c r="Q27" s="6">
        <v>49</v>
      </c>
      <c r="R27" s="6">
        <v>24</v>
      </c>
      <c r="S27" s="6">
        <v>18</v>
      </c>
      <c r="T27" s="6">
        <v>4</v>
      </c>
      <c r="V27" s="10" t="s">
        <v>121</v>
      </c>
      <c r="W27" s="1" t="s">
        <v>15</v>
      </c>
      <c r="Y27" s="10"/>
      <c r="Z27" s="10"/>
      <c r="AB27" s="10" t="s">
        <v>246</v>
      </c>
      <c r="AC27" s="1"/>
      <c r="AD27" s="1"/>
      <c r="AE27" s="1"/>
      <c r="AF27" s="1"/>
      <c r="AG27" s="1"/>
      <c r="AH27" s="1"/>
      <c r="AI27" s="1"/>
      <c r="AJ27" s="10"/>
      <c r="AL27" s="1" t="s">
        <v>91</v>
      </c>
      <c r="AM27" t="s">
        <v>163</v>
      </c>
      <c r="AN27" t="s">
        <v>26</v>
      </c>
      <c r="AO27" s="94" t="s">
        <v>212</v>
      </c>
    </row>
    <row r="28" spans="11:41" ht="13.5">
      <c r="K28" s="10" t="s">
        <v>322</v>
      </c>
      <c r="L28" s="6">
        <v>4</v>
      </c>
      <c r="M28" s="6">
        <v>4</v>
      </c>
      <c r="N28" s="6">
        <v>4</v>
      </c>
      <c r="O28" s="6">
        <v>4</v>
      </c>
      <c r="P28" s="6">
        <v>4</v>
      </c>
      <c r="Q28" s="6">
        <v>57</v>
      </c>
      <c r="R28" s="6">
        <v>28</v>
      </c>
      <c r="S28" s="6">
        <v>21</v>
      </c>
      <c r="T28" s="6">
        <v>4</v>
      </c>
      <c r="V28" s="10" t="s">
        <v>121</v>
      </c>
      <c r="W28" s="1" t="s">
        <v>91</v>
      </c>
      <c r="Y28" s="10"/>
      <c r="Z28" s="10"/>
      <c r="AB28" s="10" t="s">
        <v>489</v>
      </c>
      <c r="AC28" s="83" t="s">
        <v>540</v>
      </c>
      <c r="AD28" s="83">
        <v>1</v>
      </c>
      <c r="AE28" s="83" t="s">
        <v>389</v>
      </c>
      <c r="AF28" s="83" t="s">
        <v>202</v>
      </c>
      <c r="AG28" s="83" t="s">
        <v>161</v>
      </c>
      <c r="AH28" s="83" t="s">
        <v>541</v>
      </c>
      <c r="AI28" s="83" t="s">
        <v>542</v>
      </c>
      <c r="AJ28" s="83" t="s">
        <v>392</v>
      </c>
      <c r="AL28" s="1" t="s">
        <v>17</v>
      </c>
      <c r="AM28" s="94" t="s">
        <v>40</v>
      </c>
      <c r="AN28" t="s">
        <v>195</v>
      </c>
      <c r="AO28" s="94" t="s">
        <v>215</v>
      </c>
    </row>
    <row r="29" spans="11:41" ht="13.5">
      <c r="K29" s="10" t="s">
        <v>323</v>
      </c>
      <c r="L29" s="6">
        <v>5</v>
      </c>
      <c r="M29" s="6">
        <v>5</v>
      </c>
      <c r="N29" s="6">
        <v>5</v>
      </c>
      <c r="O29" s="6">
        <v>5</v>
      </c>
      <c r="P29" s="6">
        <v>5</v>
      </c>
      <c r="Q29" s="6">
        <v>65</v>
      </c>
      <c r="R29" s="6">
        <v>32</v>
      </c>
      <c r="S29" s="6">
        <v>24</v>
      </c>
      <c r="T29" s="6">
        <v>5</v>
      </c>
      <c r="V29" s="10" t="s">
        <v>121</v>
      </c>
      <c r="W29" s="1" t="s">
        <v>17</v>
      </c>
      <c r="Y29" s="10"/>
      <c r="Z29" s="10"/>
      <c r="AB29" s="10" t="s">
        <v>491</v>
      </c>
      <c r="AC29" s="1"/>
      <c r="AD29" s="1"/>
      <c r="AE29" s="1"/>
      <c r="AF29" s="1"/>
      <c r="AG29" s="1"/>
      <c r="AH29" s="1"/>
      <c r="AI29" s="1"/>
      <c r="AJ29" s="10"/>
      <c r="AL29" s="1" t="s">
        <v>46</v>
      </c>
      <c r="AM29" t="s">
        <v>161</v>
      </c>
      <c r="AN29" t="s">
        <v>195</v>
      </c>
      <c r="AO29" s="94" t="s">
        <v>213</v>
      </c>
    </row>
    <row r="30" spans="11:41" ht="13.5">
      <c r="K30" s="10" t="s">
        <v>324</v>
      </c>
      <c r="L30" s="6">
        <v>5</v>
      </c>
      <c r="M30" s="6">
        <v>5</v>
      </c>
      <c r="N30" s="6">
        <v>5</v>
      </c>
      <c r="O30" s="6">
        <v>5</v>
      </c>
      <c r="P30" s="6">
        <v>5</v>
      </c>
      <c r="Q30" s="6">
        <v>74</v>
      </c>
      <c r="R30" s="6">
        <v>36</v>
      </c>
      <c r="S30" s="6">
        <v>27</v>
      </c>
      <c r="T30" s="6">
        <v>5</v>
      </c>
      <c r="V30" s="10" t="s">
        <v>121</v>
      </c>
      <c r="W30" s="1" t="s">
        <v>21</v>
      </c>
      <c r="Y30" s="10"/>
      <c r="Z30" s="10"/>
      <c r="AB30" s="10" t="s">
        <v>490</v>
      </c>
      <c r="AC30" s="83" t="s">
        <v>543</v>
      </c>
      <c r="AD30" s="83">
        <v>1</v>
      </c>
      <c r="AE30" s="83" t="s">
        <v>544</v>
      </c>
      <c r="AF30" s="83" t="s">
        <v>39</v>
      </c>
      <c r="AG30" s="83" t="s">
        <v>161</v>
      </c>
      <c r="AH30" s="83" t="s">
        <v>541</v>
      </c>
      <c r="AI30" s="83" t="s">
        <v>541</v>
      </c>
      <c r="AJ30" s="83" t="s">
        <v>545</v>
      </c>
      <c r="AL30" s="1" t="s">
        <v>21</v>
      </c>
      <c r="AM30" s="2" t="s">
        <v>163</v>
      </c>
      <c r="AN30" s="2" t="s">
        <v>191</v>
      </c>
      <c r="AO30" s="2" t="s">
        <v>214</v>
      </c>
    </row>
    <row r="31" spans="11:41" ht="13.5">
      <c r="K31" s="10" t="s">
        <v>325</v>
      </c>
      <c r="L31" s="6">
        <v>6</v>
      </c>
      <c r="M31" s="6">
        <v>6</v>
      </c>
      <c r="N31" s="6">
        <v>6</v>
      </c>
      <c r="O31" s="6">
        <v>6</v>
      </c>
      <c r="P31" s="6">
        <v>6</v>
      </c>
      <c r="Q31" s="6">
        <v>83</v>
      </c>
      <c r="R31" s="6">
        <v>40</v>
      </c>
      <c r="S31" s="6">
        <v>30</v>
      </c>
      <c r="T31" s="6">
        <v>6</v>
      </c>
      <c r="V31" s="10" t="s">
        <v>121</v>
      </c>
      <c r="W31" s="1" t="s">
        <v>425</v>
      </c>
      <c r="Y31" s="10"/>
      <c r="Z31" s="10"/>
      <c r="AB31" s="10" t="s">
        <v>492</v>
      </c>
      <c r="AC31" s="1"/>
      <c r="AD31" s="1"/>
      <c r="AE31" s="1"/>
      <c r="AF31" s="1"/>
      <c r="AG31" s="1"/>
      <c r="AH31" s="1"/>
      <c r="AI31" s="1"/>
      <c r="AJ31" s="10"/>
      <c r="AL31" s="31" t="s">
        <v>424</v>
      </c>
      <c r="AM31" t="s">
        <v>40</v>
      </c>
      <c r="AN31" t="s">
        <v>426</v>
      </c>
      <c r="AO31" s="94" t="s">
        <v>427</v>
      </c>
    </row>
    <row r="32" spans="11:41" ht="13.5">
      <c r="K32" s="10" t="s">
        <v>723</v>
      </c>
      <c r="L32" s="6">
        <v>6</v>
      </c>
      <c r="M32" s="6">
        <v>7</v>
      </c>
      <c r="N32" s="6">
        <v>6</v>
      </c>
      <c r="O32" s="6">
        <v>7</v>
      </c>
      <c r="P32" s="6">
        <v>7</v>
      </c>
      <c r="Q32" s="6">
        <v>92</v>
      </c>
      <c r="R32" s="6">
        <v>44</v>
      </c>
      <c r="S32" s="6">
        <v>33</v>
      </c>
      <c r="T32" s="6">
        <v>7</v>
      </c>
      <c r="V32" s="10" t="s">
        <v>489</v>
      </c>
      <c r="W32" s="1" t="s">
        <v>531</v>
      </c>
      <c r="Y32" s="10"/>
      <c r="Z32" s="10"/>
      <c r="AB32" s="10" t="s">
        <v>549</v>
      </c>
      <c r="AC32" s="83" t="s">
        <v>745</v>
      </c>
      <c r="AD32" s="83">
        <v>1</v>
      </c>
      <c r="AE32" s="83" t="s">
        <v>393</v>
      </c>
      <c r="AF32" s="83" t="s">
        <v>746</v>
      </c>
      <c r="AG32" s="83" t="s">
        <v>161</v>
      </c>
      <c r="AH32" s="83" t="s">
        <v>162</v>
      </c>
      <c r="AI32" s="83" t="s">
        <v>747</v>
      </c>
      <c r="AJ32" s="83" t="s">
        <v>748</v>
      </c>
      <c r="AL32" s="31" t="s">
        <v>425</v>
      </c>
      <c r="AM32" t="s">
        <v>428</v>
      </c>
      <c r="AN32" t="s">
        <v>191</v>
      </c>
      <c r="AO32" s="94" t="s">
        <v>429</v>
      </c>
    </row>
    <row r="33" spans="11:36" ht="13.5">
      <c r="K33" s="10" t="s">
        <v>724</v>
      </c>
      <c r="L33" s="6">
        <v>7</v>
      </c>
      <c r="M33" s="6">
        <v>8</v>
      </c>
      <c r="N33" s="6">
        <v>7</v>
      </c>
      <c r="O33" s="6">
        <v>8</v>
      </c>
      <c r="P33" s="6">
        <v>8</v>
      </c>
      <c r="Q33" s="6">
        <v>100</v>
      </c>
      <c r="R33" s="6">
        <v>48</v>
      </c>
      <c r="S33" s="6">
        <v>36</v>
      </c>
      <c r="T33" s="6">
        <v>7</v>
      </c>
      <c r="V33" s="10" t="s">
        <v>490</v>
      </c>
      <c r="W33" s="49" t="s">
        <v>531</v>
      </c>
      <c r="Y33" s="10"/>
      <c r="Z33" s="10"/>
      <c r="AB33" s="10" t="s">
        <v>553</v>
      </c>
      <c r="AC33" s="1"/>
      <c r="AD33" s="1"/>
      <c r="AE33" s="1"/>
      <c r="AF33" s="1"/>
      <c r="AG33" s="1"/>
      <c r="AH33" s="1"/>
      <c r="AI33" s="1"/>
      <c r="AJ33" s="10"/>
    </row>
    <row r="34" spans="11:36" ht="13.5">
      <c r="K34" s="10" t="s">
        <v>725</v>
      </c>
      <c r="L34" s="6">
        <v>7</v>
      </c>
      <c r="M34" s="6">
        <v>9</v>
      </c>
      <c r="N34" s="6">
        <v>7</v>
      </c>
      <c r="O34" s="6">
        <v>8</v>
      </c>
      <c r="P34" s="6">
        <v>8</v>
      </c>
      <c r="Q34" s="6">
        <v>110</v>
      </c>
      <c r="R34" s="6">
        <v>52</v>
      </c>
      <c r="S34" s="6">
        <v>39</v>
      </c>
      <c r="T34" s="6">
        <v>8</v>
      </c>
      <c r="V34" s="10" t="s">
        <v>549</v>
      </c>
      <c r="W34" s="49" t="s">
        <v>18</v>
      </c>
      <c r="Y34" s="10"/>
      <c r="Z34" s="10"/>
      <c r="AB34" s="10" t="s">
        <v>551</v>
      </c>
      <c r="AC34" s="83" t="s">
        <v>743</v>
      </c>
      <c r="AD34" s="83">
        <v>1</v>
      </c>
      <c r="AE34" s="83" t="s">
        <v>388</v>
      </c>
      <c r="AF34" s="83" t="s">
        <v>39</v>
      </c>
      <c r="AG34" s="83" t="s">
        <v>161</v>
      </c>
      <c r="AH34" s="83" t="s">
        <v>162</v>
      </c>
      <c r="AI34" s="83" t="s">
        <v>162</v>
      </c>
      <c r="AJ34" s="83" t="s">
        <v>749</v>
      </c>
    </row>
    <row r="35" spans="1:41" s="2" customFormat="1" ht="13.5">
      <c r="A35" s="1"/>
      <c r="B35" s="10"/>
      <c r="C35" s="10"/>
      <c r="D35" s="1"/>
      <c r="E35" s="1"/>
      <c r="F35" s="1"/>
      <c r="G35" s="1"/>
      <c r="H35" s="1"/>
      <c r="I35" s="1"/>
      <c r="J35"/>
      <c r="K35" s="10" t="s">
        <v>726</v>
      </c>
      <c r="L35" s="6">
        <v>8</v>
      </c>
      <c r="M35" s="6">
        <v>9</v>
      </c>
      <c r="N35" s="6">
        <v>8</v>
      </c>
      <c r="O35" s="6">
        <v>9</v>
      </c>
      <c r="P35" s="6">
        <v>9</v>
      </c>
      <c r="Q35" s="6">
        <v>120</v>
      </c>
      <c r="R35" s="6">
        <v>56</v>
      </c>
      <c r="S35" s="6">
        <v>42</v>
      </c>
      <c r="T35" s="6">
        <v>9</v>
      </c>
      <c r="V35" s="10" t="s">
        <v>551</v>
      </c>
      <c r="W35" s="1" t="s">
        <v>92</v>
      </c>
      <c r="Y35" s="10"/>
      <c r="Z35" s="10"/>
      <c r="AB35" s="10" t="s">
        <v>554</v>
      </c>
      <c r="AC35" s="1"/>
      <c r="AD35" s="1"/>
      <c r="AE35" s="1"/>
      <c r="AF35" s="1"/>
      <c r="AG35" s="1"/>
      <c r="AH35" s="1"/>
      <c r="AI35" s="1"/>
      <c r="AJ35" s="10"/>
      <c r="AL35" t="s">
        <v>0</v>
      </c>
      <c r="AO35"/>
    </row>
    <row r="36" spans="11:38" ht="13.5">
      <c r="K36" s="10" t="s">
        <v>727</v>
      </c>
      <c r="L36" s="6">
        <v>8</v>
      </c>
      <c r="M36" s="6">
        <v>10</v>
      </c>
      <c r="N36" s="6">
        <v>8</v>
      </c>
      <c r="O36" s="6">
        <v>9</v>
      </c>
      <c r="P36" s="6">
        <v>9</v>
      </c>
      <c r="Q36" s="6">
        <v>128</v>
      </c>
      <c r="R36" s="6">
        <v>60</v>
      </c>
      <c r="S36" s="6">
        <v>45</v>
      </c>
      <c r="T36" s="6">
        <v>9</v>
      </c>
      <c r="V36" s="10" t="s">
        <v>552</v>
      </c>
      <c r="W36" s="1" t="s">
        <v>92</v>
      </c>
      <c r="Y36" s="10"/>
      <c r="Z36" s="10"/>
      <c r="AB36" s="10" t="s">
        <v>552</v>
      </c>
      <c r="AC36" s="1" t="s">
        <v>744</v>
      </c>
      <c r="AD36" s="1">
        <v>1</v>
      </c>
      <c r="AE36" s="1" t="s">
        <v>544</v>
      </c>
      <c r="AF36" s="1" t="s">
        <v>39</v>
      </c>
      <c r="AG36" s="1" t="s">
        <v>161</v>
      </c>
      <c r="AH36" s="1" t="s">
        <v>162</v>
      </c>
      <c r="AI36" s="1" t="s">
        <v>162</v>
      </c>
      <c r="AJ36" s="10" t="s">
        <v>750</v>
      </c>
      <c r="AL36" t="s">
        <v>1</v>
      </c>
    </row>
    <row r="37" spans="11:38" ht="13.5">
      <c r="K37" s="10" t="s">
        <v>728</v>
      </c>
      <c r="L37" s="6">
        <v>9</v>
      </c>
      <c r="M37" s="6">
        <v>11</v>
      </c>
      <c r="N37" s="6">
        <v>9</v>
      </c>
      <c r="O37" s="6">
        <v>10</v>
      </c>
      <c r="P37" s="6">
        <v>10</v>
      </c>
      <c r="Q37" s="6">
        <v>140</v>
      </c>
      <c r="R37" s="6">
        <v>64</v>
      </c>
      <c r="S37" s="6">
        <v>48</v>
      </c>
      <c r="T37" s="6">
        <v>10</v>
      </c>
      <c r="V37" s="10"/>
      <c r="W37" s="1"/>
      <c r="Y37" s="10"/>
      <c r="Z37" s="10"/>
      <c r="AB37" s="10" t="s">
        <v>555</v>
      </c>
      <c r="AC37" s="1"/>
      <c r="AD37" s="1"/>
      <c r="AE37" s="1"/>
      <c r="AF37" s="1"/>
      <c r="AG37" s="1"/>
      <c r="AH37" s="1"/>
      <c r="AI37" s="1"/>
      <c r="AJ37" s="10"/>
      <c r="AL37" t="s">
        <v>2</v>
      </c>
    </row>
    <row r="38" spans="11:38" ht="13.5">
      <c r="K38" s="10" t="s">
        <v>729</v>
      </c>
      <c r="L38" s="6">
        <v>9</v>
      </c>
      <c r="M38" s="6">
        <v>11</v>
      </c>
      <c r="N38" s="6">
        <v>9</v>
      </c>
      <c r="O38" s="6">
        <v>10</v>
      </c>
      <c r="P38" s="6">
        <v>10</v>
      </c>
      <c r="Q38" s="6">
        <v>150</v>
      </c>
      <c r="R38" s="6">
        <v>68</v>
      </c>
      <c r="S38" s="6">
        <v>51</v>
      </c>
      <c r="T38" s="6">
        <v>11</v>
      </c>
      <c r="V38" s="10"/>
      <c r="W38" s="1"/>
      <c r="AB38" s="10"/>
      <c r="AC38" s="1"/>
      <c r="AD38" s="1"/>
      <c r="AE38" s="1"/>
      <c r="AF38" s="1"/>
      <c r="AG38" s="1"/>
      <c r="AH38" s="1"/>
      <c r="AI38" s="1"/>
      <c r="AJ38" s="10"/>
      <c r="AL38" t="s">
        <v>3</v>
      </c>
    </row>
    <row r="39" spans="11:38" ht="13.5">
      <c r="K39" s="10" t="s">
        <v>730</v>
      </c>
      <c r="L39" s="6">
        <v>10</v>
      </c>
      <c r="M39" s="6">
        <v>12</v>
      </c>
      <c r="N39" s="6">
        <v>10</v>
      </c>
      <c r="O39" s="6">
        <v>11</v>
      </c>
      <c r="P39" s="6">
        <v>11</v>
      </c>
      <c r="Q39" s="6">
        <v>160</v>
      </c>
      <c r="R39" s="6">
        <v>72</v>
      </c>
      <c r="S39" s="6">
        <v>54</v>
      </c>
      <c r="T39" s="6">
        <v>11</v>
      </c>
      <c r="V39" s="10"/>
      <c r="W39" s="1"/>
      <c r="AB39" s="10"/>
      <c r="AC39" s="1"/>
      <c r="AD39" s="1"/>
      <c r="AE39" s="1"/>
      <c r="AF39" s="1"/>
      <c r="AG39" s="1"/>
      <c r="AH39" s="1"/>
      <c r="AI39" s="1"/>
      <c r="AJ39" s="10"/>
      <c r="AL39" t="s">
        <v>48</v>
      </c>
    </row>
    <row r="40" spans="11:38" ht="13.5">
      <c r="K40" s="10" t="s">
        <v>731</v>
      </c>
      <c r="L40" s="6">
        <v>10</v>
      </c>
      <c r="M40" s="6">
        <v>13</v>
      </c>
      <c r="N40" s="6">
        <v>10</v>
      </c>
      <c r="O40" s="6">
        <v>12</v>
      </c>
      <c r="P40" s="6">
        <v>12</v>
      </c>
      <c r="Q40" s="6">
        <v>170</v>
      </c>
      <c r="R40" s="6">
        <v>76</v>
      </c>
      <c r="S40" s="6">
        <v>57</v>
      </c>
      <c r="T40" s="6">
        <v>12</v>
      </c>
      <c r="V40" s="10"/>
      <c r="W40" s="1"/>
      <c r="AB40" s="10"/>
      <c r="AC40" s="1"/>
      <c r="AD40" s="1"/>
      <c r="AE40" s="1"/>
      <c r="AF40" s="1"/>
      <c r="AG40" s="1"/>
      <c r="AH40" s="1"/>
      <c r="AI40" s="1"/>
      <c r="AJ40" s="10"/>
      <c r="AL40" t="s">
        <v>5</v>
      </c>
    </row>
    <row r="41" spans="9:38" ht="13.5">
      <c r="I41" s="3"/>
      <c r="K41" s="10" t="s">
        <v>732</v>
      </c>
      <c r="L41" s="6">
        <v>11</v>
      </c>
      <c r="M41" s="6">
        <v>14</v>
      </c>
      <c r="N41" s="6">
        <v>11</v>
      </c>
      <c r="O41" s="6">
        <v>12</v>
      </c>
      <c r="P41" s="6">
        <v>13</v>
      </c>
      <c r="Q41" s="6">
        <v>180</v>
      </c>
      <c r="R41" s="6">
        <v>80</v>
      </c>
      <c r="S41" s="6">
        <v>60</v>
      </c>
      <c r="T41" s="6">
        <v>13</v>
      </c>
      <c r="V41" s="10"/>
      <c r="W41" s="1"/>
      <c r="AB41" s="10"/>
      <c r="AC41" s="1"/>
      <c r="AD41" s="1"/>
      <c r="AE41" s="1"/>
      <c r="AF41" s="1"/>
      <c r="AG41" s="1"/>
      <c r="AH41" s="1"/>
      <c r="AI41" s="1"/>
      <c r="AJ41" s="10"/>
      <c r="AL41" s="8" t="s">
        <v>65</v>
      </c>
    </row>
    <row r="42" spans="11:38" ht="13.5">
      <c r="K42" s="10" t="s">
        <v>306</v>
      </c>
      <c r="L42" s="6">
        <v>2</v>
      </c>
      <c r="M42" s="6">
        <v>0</v>
      </c>
      <c r="N42" s="6">
        <v>2</v>
      </c>
      <c r="O42" s="6">
        <v>0</v>
      </c>
      <c r="P42" s="6">
        <v>1</v>
      </c>
      <c r="Q42" s="6">
        <v>7</v>
      </c>
      <c r="R42" s="6">
        <v>3</v>
      </c>
      <c r="S42" s="6">
        <v>4</v>
      </c>
      <c r="T42" s="6">
        <v>1</v>
      </c>
      <c r="V42" s="10"/>
      <c r="W42" s="1"/>
      <c r="AB42" s="10"/>
      <c r="AC42" s="1"/>
      <c r="AD42" s="1"/>
      <c r="AE42" s="1"/>
      <c r="AF42" s="1"/>
      <c r="AG42" s="1"/>
      <c r="AH42" s="1"/>
      <c r="AI42" s="1"/>
      <c r="AJ42" s="10"/>
      <c r="AL42" s="8" t="s">
        <v>66</v>
      </c>
    </row>
    <row r="43" spans="11:38" ht="13.5">
      <c r="K43" s="10" t="s">
        <v>307</v>
      </c>
      <c r="L43" s="6">
        <v>2</v>
      </c>
      <c r="M43" s="6">
        <v>1</v>
      </c>
      <c r="N43" s="6">
        <v>2</v>
      </c>
      <c r="O43" s="6">
        <v>1</v>
      </c>
      <c r="P43" s="6">
        <v>2</v>
      </c>
      <c r="Q43" s="6">
        <v>13</v>
      </c>
      <c r="R43" s="6">
        <v>7</v>
      </c>
      <c r="S43" s="6">
        <v>8</v>
      </c>
      <c r="T43" s="6">
        <v>2</v>
      </c>
      <c r="V43" s="10"/>
      <c r="W43" s="1"/>
      <c r="AB43" s="10"/>
      <c r="AC43" s="1"/>
      <c r="AD43" s="1"/>
      <c r="AE43" s="1"/>
      <c r="AF43" s="1"/>
      <c r="AG43" s="1"/>
      <c r="AH43" s="1"/>
      <c r="AI43" s="1"/>
      <c r="AJ43" s="10"/>
      <c r="AL43" s="8" t="s">
        <v>73</v>
      </c>
    </row>
    <row r="44" spans="11:38" ht="13.5">
      <c r="K44" s="10" t="s">
        <v>308</v>
      </c>
      <c r="L44" s="6">
        <v>3</v>
      </c>
      <c r="M44" s="6">
        <v>1</v>
      </c>
      <c r="N44" s="6">
        <v>3</v>
      </c>
      <c r="O44" s="6">
        <v>1</v>
      </c>
      <c r="P44" s="6">
        <v>3</v>
      </c>
      <c r="Q44" s="6">
        <v>19</v>
      </c>
      <c r="R44" s="6">
        <v>11</v>
      </c>
      <c r="S44" s="6">
        <v>12</v>
      </c>
      <c r="T44" s="6">
        <v>3</v>
      </c>
      <c r="V44" s="10"/>
      <c r="W44" s="1"/>
      <c r="AB44" s="10"/>
      <c r="AC44" s="1"/>
      <c r="AD44" s="1"/>
      <c r="AE44" s="1"/>
      <c r="AF44" s="1"/>
      <c r="AG44" s="1"/>
      <c r="AH44" s="1"/>
      <c r="AI44" s="1"/>
      <c r="AJ44" s="10"/>
      <c r="AL44" s="8" t="s">
        <v>67</v>
      </c>
    </row>
    <row r="45" spans="11:38" ht="13.5">
      <c r="K45" s="10" t="s">
        <v>309</v>
      </c>
      <c r="L45" s="6">
        <v>4</v>
      </c>
      <c r="M45" s="6">
        <v>2</v>
      </c>
      <c r="N45" s="6">
        <v>4</v>
      </c>
      <c r="O45" s="6">
        <v>2</v>
      </c>
      <c r="P45" s="6">
        <v>4</v>
      </c>
      <c r="Q45" s="6">
        <v>25</v>
      </c>
      <c r="R45" s="6">
        <v>15</v>
      </c>
      <c r="S45" s="6">
        <v>16</v>
      </c>
      <c r="T45" s="6">
        <v>4</v>
      </c>
      <c r="V45" s="10"/>
      <c r="W45" s="1"/>
      <c r="AB45" s="10"/>
      <c r="AC45" s="1"/>
      <c r="AD45" s="1"/>
      <c r="AE45" s="1"/>
      <c r="AF45" s="1"/>
      <c r="AG45" s="1"/>
      <c r="AH45" s="1"/>
      <c r="AI45" s="1"/>
      <c r="AJ45" s="10"/>
      <c r="AL45" s="8" t="s">
        <v>68</v>
      </c>
    </row>
    <row r="46" spans="11:38" ht="13.5">
      <c r="K46" s="10" t="s">
        <v>310</v>
      </c>
      <c r="L46" s="6">
        <v>5</v>
      </c>
      <c r="M46" s="6">
        <v>2</v>
      </c>
      <c r="N46" s="6">
        <v>5</v>
      </c>
      <c r="O46" s="6">
        <v>2</v>
      </c>
      <c r="P46" s="6">
        <v>5</v>
      </c>
      <c r="Q46" s="6">
        <v>32</v>
      </c>
      <c r="R46" s="6">
        <v>19</v>
      </c>
      <c r="S46" s="6">
        <v>20</v>
      </c>
      <c r="T46" s="6">
        <v>5</v>
      </c>
      <c r="U46" s="31"/>
      <c r="V46" s="10"/>
      <c r="W46" s="1"/>
      <c r="AB46" s="10"/>
      <c r="AC46" s="1"/>
      <c r="AD46" s="1"/>
      <c r="AE46" s="1"/>
      <c r="AF46" s="1"/>
      <c r="AG46" s="1"/>
      <c r="AH46" s="1"/>
      <c r="AI46" s="1"/>
      <c r="AJ46" s="10"/>
      <c r="AL46" s="8" t="s">
        <v>74</v>
      </c>
    </row>
    <row r="47" spans="11:38" ht="13.5">
      <c r="K47" s="10" t="s">
        <v>311</v>
      </c>
      <c r="L47" s="6">
        <v>5</v>
      </c>
      <c r="M47" s="6">
        <v>3</v>
      </c>
      <c r="N47" s="6">
        <v>5</v>
      </c>
      <c r="O47" s="6">
        <v>3</v>
      </c>
      <c r="P47" s="6">
        <v>6</v>
      </c>
      <c r="Q47" s="6">
        <v>38</v>
      </c>
      <c r="R47" s="6">
        <v>23</v>
      </c>
      <c r="S47" s="6">
        <v>24</v>
      </c>
      <c r="T47" s="6">
        <v>6</v>
      </c>
      <c r="V47" s="10"/>
      <c r="W47" s="1"/>
      <c r="AB47" s="10"/>
      <c r="AC47" s="1"/>
      <c r="AD47" s="1"/>
      <c r="AE47" s="1"/>
      <c r="AF47" s="1"/>
      <c r="AG47" s="1"/>
      <c r="AH47" s="1"/>
      <c r="AI47" s="1"/>
      <c r="AJ47" s="10"/>
      <c r="AL47" s="8" t="s">
        <v>69</v>
      </c>
    </row>
    <row r="48" spans="11:38" ht="13.5">
      <c r="K48" s="10" t="s">
        <v>312</v>
      </c>
      <c r="L48" s="6">
        <v>6</v>
      </c>
      <c r="M48" s="6">
        <v>3</v>
      </c>
      <c r="N48" s="6">
        <v>6</v>
      </c>
      <c r="O48" s="6">
        <v>3</v>
      </c>
      <c r="P48" s="6">
        <v>7</v>
      </c>
      <c r="Q48" s="6">
        <v>44</v>
      </c>
      <c r="R48" s="6">
        <v>27</v>
      </c>
      <c r="S48" s="6">
        <v>28</v>
      </c>
      <c r="T48" s="6">
        <v>7</v>
      </c>
      <c r="V48" s="10"/>
      <c r="W48" s="1"/>
      <c r="AB48" s="10"/>
      <c r="AC48" s="1"/>
      <c r="AD48" s="1"/>
      <c r="AE48" s="1"/>
      <c r="AF48" s="1"/>
      <c r="AG48" s="1"/>
      <c r="AH48" s="1"/>
      <c r="AI48" s="1"/>
      <c r="AJ48" s="10"/>
      <c r="AL48" s="8" t="s">
        <v>75</v>
      </c>
    </row>
    <row r="49" spans="11:38" ht="13.5">
      <c r="K49" s="10" t="s">
        <v>313</v>
      </c>
      <c r="L49" s="6">
        <v>6</v>
      </c>
      <c r="M49" s="6">
        <v>4</v>
      </c>
      <c r="N49" s="6">
        <v>6</v>
      </c>
      <c r="O49" s="6">
        <v>4</v>
      </c>
      <c r="P49" s="6">
        <v>8</v>
      </c>
      <c r="Q49" s="6">
        <v>50</v>
      </c>
      <c r="R49" s="6">
        <v>31</v>
      </c>
      <c r="S49" s="6">
        <v>32</v>
      </c>
      <c r="T49" s="6">
        <v>8</v>
      </c>
      <c r="V49" s="10"/>
      <c r="W49" s="1"/>
      <c r="AB49" s="10"/>
      <c r="AC49" s="1"/>
      <c r="AD49" s="1"/>
      <c r="AE49" s="1"/>
      <c r="AF49" s="1"/>
      <c r="AG49" s="1"/>
      <c r="AH49" s="1"/>
      <c r="AI49" s="1"/>
      <c r="AJ49" s="10"/>
      <c r="AL49" s="104" t="s">
        <v>70</v>
      </c>
    </row>
    <row r="50" spans="11:39" ht="13.5">
      <c r="K50" s="10" t="s">
        <v>314</v>
      </c>
      <c r="L50" s="6">
        <v>7</v>
      </c>
      <c r="M50" s="6">
        <v>4</v>
      </c>
      <c r="N50" s="6">
        <v>7</v>
      </c>
      <c r="O50" s="6">
        <v>4</v>
      </c>
      <c r="P50" s="6">
        <v>9</v>
      </c>
      <c r="Q50" s="6">
        <v>57</v>
      </c>
      <c r="R50" s="6">
        <v>35</v>
      </c>
      <c r="S50" s="6">
        <v>36</v>
      </c>
      <c r="T50" s="6">
        <v>9</v>
      </c>
      <c r="V50" s="10"/>
      <c r="W50" s="1"/>
      <c r="AB50" s="10"/>
      <c r="AC50" s="1"/>
      <c r="AD50" s="1"/>
      <c r="AE50" s="1"/>
      <c r="AF50" s="1"/>
      <c r="AG50" s="1"/>
      <c r="AH50" s="1"/>
      <c r="AI50" s="1"/>
      <c r="AJ50" s="10"/>
      <c r="AL50" s="104" t="s">
        <v>45</v>
      </c>
      <c r="AM50" s="26" t="s">
        <v>217</v>
      </c>
    </row>
    <row r="51" spans="11:39" ht="13.5">
      <c r="K51" s="10" t="s">
        <v>315</v>
      </c>
      <c r="L51" s="6">
        <v>8</v>
      </c>
      <c r="M51" s="6">
        <v>5</v>
      </c>
      <c r="N51" s="6">
        <v>8</v>
      </c>
      <c r="O51" s="6">
        <v>5</v>
      </c>
      <c r="P51" s="6">
        <v>10</v>
      </c>
      <c r="Q51" s="6">
        <v>64</v>
      </c>
      <c r="R51" s="6">
        <v>39</v>
      </c>
      <c r="S51" s="6">
        <v>40</v>
      </c>
      <c r="T51" s="6">
        <v>10</v>
      </c>
      <c r="V51" s="10"/>
      <c r="W51" s="1"/>
      <c r="AB51" s="10"/>
      <c r="AC51" s="1"/>
      <c r="AD51" s="1"/>
      <c r="AE51" s="1"/>
      <c r="AF51" s="1"/>
      <c r="AG51" s="1"/>
      <c r="AH51" s="1"/>
      <c r="AI51" s="1"/>
      <c r="AJ51" s="10"/>
      <c r="AL51" s="49">
        <v>3</v>
      </c>
      <c r="AM51" s="49">
        <v>0</v>
      </c>
    </row>
    <row r="52" spans="11:39" ht="13.5">
      <c r="K52" s="10" t="s">
        <v>713</v>
      </c>
      <c r="L52" s="6">
        <v>9</v>
      </c>
      <c r="M52" s="6">
        <v>6</v>
      </c>
      <c r="N52" s="6">
        <v>9</v>
      </c>
      <c r="O52" s="6">
        <v>5</v>
      </c>
      <c r="P52" s="6">
        <v>11</v>
      </c>
      <c r="Q52" s="6">
        <v>71</v>
      </c>
      <c r="R52" s="6">
        <v>43</v>
      </c>
      <c r="S52" s="6">
        <v>44</v>
      </c>
      <c r="T52" s="6">
        <v>11</v>
      </c>
      <c r="V52" s="10"/>
      <c r="W52" s="1"/>
      <c r="AB52" s="10"/>
      <c r="AC52" s="1"/>
      <c r="AD52" s="1"/>
      <c r="AE52" s="1"/>
      <c r="AF52" s="1"/>
      <c r="AG52" s="1"/>
      <c r="AH52" s="1"/>
      <c r="AI52" s="1"/>
      <c r="AJ52" s="10"/>
      <c r="AL52" s="49">
        <v>4</v>
      </c>
      <c r="AM52" s="49">
        <v>10</v>
      </c>
    </row>
    <row r="53" spans="11:39" ht="13.5">
      <c r="K53" s="10" t="s">
        <v>714</v>
      </c>
      <c r="L53" s="6">
        <v>9</v>
      </c>
      <c r="M53" s="6">
        <v>6</v>
      </c>
      <c r="N53" s="6">
        <v>9</v>
      </c>
      <c r="O53" s="6">
        <v>6</v>
      </c>
      <c r="P53" s="6">
        <v>12</v>
      </c>
      <c r="Q53" s="6">
        <v>78</v>
      </c>
      <c r="R53" s="6">
        <v>47</v>
      </c>
      <c r="S53" s="6">
        <v>48</v>
      </c>
      <c r="T53" s="6">
        <v>11</v>
      </c>
      <c r="V53" s="10"/>
      <c r="W53" s="1"/>
      <c r="AB53" s="10"/>
      <c r="AC53" s="1"/>
      <c r="AD53" s="1"/>
      <c r="AE53" s="1"/>
      <c r="AF53" s="1"/>
      <c r="AG53" s="1"/>
      <c r="AH53" s="1"/>
      <c r="AI53" s="1"/>
      <c r="AJ53" s="10"/>
      <c r="AL53" s="49">
        <v>5</v>
      </c>
      <c r="AM53" s="49">
        <v>25</v>
      </c>
    </row>
    <row r="54" spans="11:39" ht="13.5">
      <c r="K54" s="10" t="s">
        <v>715</v>
      </c>
      <c r="L54" s="6">
        <v>10</v>
      </c>
      <c r="M54" s="6">
        <v>7</v>
      </c>
      <c r="N54" s="6">
        <v>10</v>
      </c>
      <c r="O54" s="6">
        <v>6</v>
      </c>
      <c r="P54" s="6">
        <v>13</v>
      </c>
      <c r="Q54" s="6">
        <v>85</v>
      </c>
      <c r="R54" s="6">
        <v>51</v>
      </c>
      <c r="S54" s="6">
        <v>52</v>
      </c>
      <c r="T54" s="6">
        <v>12</v>
      </c>
      <c r="V54" s="10"/>
      <c r="W54" s="1"/>
      <c r="AB54" s="10"/>
      <c r="AC54" s="1"/>
      <c r="AD54" s="1"/>
      <c r="AE54" s="1"/>
      <c r="AF54" s="1"/>
      <c r="AG54" s="1"/>
      <c r="AH54" s="1"/>
      <c r="AI54" s="1"/>
      <c r="AJ54" s="10"/>
      <c r="AL54" s="49">
        <v>6</v>
      </c>
      <c r="AM54" s="49">
        <v>50</v>
      </c>
    </row>
    <row r="55" spans="11:39" ht="13.5">
      <c r="K55" s="10" t="s">
        <v>716</v>
      </c>
      <c r="L55" s="6">
        <v>10</v>
      </c>
      <c r="M55" s="6">
        <v>7</v>
      </c>
      <c r="N55" s="6">
        <v>10</v>
      </c>
      <c r="O55" s="6">
        <v>7</v>
      </c>
      <c r="P55" s="6">
        <v>14</v>
      </c>
      <c r="Q55" s="6">
        <v>92</v>
      </c>
      <c r="R55" s="6">
        <v>55</v>
      </c>
      <c r="S55" s="6">
        <v>56</v>
      </c>
      <c r="T55" s="6">
        <v>13</v>
      </c>
      <c r="V55" s="10"/>
      <c r="W55" s="1"/>
      <c r="AB55" s="10"/>
      <c r="AC55" s="1"/>
      <c r="AD55" s="1"/>
      <c r="AE55" s="1"/>
      <c r="AF55" s="1"/>
      <c r="AG55" s="1"/>
      <c r="AH55" s="1"/>
      <c r="AI55" s="1"/>
      <c r="AJ55" s="10"/>
      <c r="AL55" s="49">
        <v>7</v>
      </c>
      <c r="AM55" s="49">
        <v>90</v>
      </c>
    </row>
    <row r="56" spans="11:39" ht="13.5">
      <c r="K56" s="10" t="s">
        <v>717</v>
      </c>
      <c r="L56" s="6">
        <v>11</v>
      </c>
      <c r="M56" s="6">
        <v>8</v>
      </c>
      <c r="N56" s="6">
        <v>11</v>
      </c>
      <c r="O56" s="6">
        <v>7</v>
      </c>
      <c r="P56" s="6">
        <v>15</v>
      </c>
      <c r="Q56" s="6">
        <v>99</v>
      </c>
      <c r="R56" s="6">
        <v>59</v>
      </c>
      <c r="S56" s="6">
        <v>60</v>
      </c>
      <c r="T56" s="6">
        <v>14</v>
      </c>
      <c r="V56" s="10"/>
      <c r="W56" s="1"/>
      <c r="AB56" s="10"/>
      <c r="AC56" s="1"/>
      <c r="AD56" s="1"/>
      <c r="AE56" s="1"/>
      <c r="AF56" s="1"/>
      <c r="AG56" s="1"/>
      <c r="AH56" s="1"/>
      <c r="AI56" s="1"/>
      <c r="AJ56" s="10"/>
      <c r="AL56" s="49">
        <v>8</v>
      </c>
      <c r="AM56" s="49">
        <v>150</v>
      </c>
    </row>
    <row r="57" spans="11:39" ht="13.5">
      <c r="K57" s="10" t="s">
        <v>718</v>
      </c>
      <c r="L57" s="6">
        <v>11</v>
      </c>
      <c r="M57" s="6">
        <v>8</v>
      </c>
      <c r="N57" s="6">
        <v>11</v>
      </c>
      <c r="O57" s="6">
        <v>8</v>
      </c>
      <c r="P57" s="6">
        <v>16</v>
      </c>
      <c r="Q57" s="6">
        <v>106</v>
      </c>
      <c r="R57" s="6">
        <v>63</v>
      </c>
      <c r="S57" s="6">
        <v>64</v>
      </c>
      <c r="T57" s="6">
        <v>15</v>
      </c>
      <c r="V57" s="10"/>
      <c r="W57" s="1"/>
      <c r="AB57" s="10"/>
      <c r="AC57" s="1"/>
      <c r="AD57" s="1"/>
      <c r="AE57" s="1"/>
      <c r="AF57" s="1"/>
      <c r="AG57" s="1"/>
      <c r="AH57" s="1"/>
      <c r="AI57" s="1"/>
      <c r="AJ57" s="10"/>
      <c r="AL57" s="49">
        <v>9</v>
      </c>
      <c r="AM57" s="49">
        <v>235</v>
      </c>
    </row>
    <row r="58" spans="11:39" ht="13.5">
      <c r="K58" s="10" t="s">
        <v>719</v>
      </c>
      <c r="L58" s="6">
        <v>12</v>
      </c>
      <c r="M58" s="6">
        <v>9</v>
      </c>
      <c r="N58" s="6">
        <v>12</v>
      </c>
      <c r="O58" s="6">
        <v>8</v>
      </c>
      <c r="P58" s="6">
        <v>17</v>
      </c>
      <c r="Q58" s="6">
        <v>113</v>
      </c>
      <c r="R58" s="6">
        <v>67</v>
      </c>
      <c r="S58" s="6">
        <v>68</v>
      </c>
      <c r="T58" s="6">
        <v>16</v>
      </c>
      <c r="V58" s="10"/>
      <c r="W58" s="1"/>
      <c r="AB58" s="10"/>
      <c r="AC58" s="1"/>
      <c r="AD58" s="1"/>
      <c r="AE58" s="1"/>
      <c r="AF58" s="1"/>
      <c r="AG58" s="1"/>
      <c r="AH58" s="1"/>
      <c r="AI58" s="1"/>
      <c r="AJ58" s="10"/>
      <c r="AL58" s="49">
        <v>10</v>
      </c>
      <c r="AM58" s="49">
        <v>345</v>
      </c>
    </row>
    <row r="59" spans="11:39" ht="13.5">
      <c r="K59" s="10" t="s">
        <v>720</v>
      </c>
      <c r="L59" s="6">
        <v>13</v>
      </c>
      <c r="M59" s="6">
        <v>10</v>
      </c>
      <c r="N59" s="6">
        <v>13</v>
      </c>
      <c r="O59" s="6">
        <v>9</v>
      </c>
      <c r="P59" s="6">
        <v>18</v>
      </c>
      <c r="Q59" s="6">
        <v>120</v>
      </c>
      <c r="R59" s="6">
        <v>71</v>
      </c>
      <c r="S59" s="6">
        <v>72</v>
      </c>
      <c r="T59" s="6">
        <v>17</v>
      </c>
      <c r="V59" s="10"/>
      <c r="W59" s="1"/>
      <c r="AB59" s="10"/>
      <c r="AC59" s="1"/>
      <c r="AD59" s="1"/>
      <c r="AE59" s="1"/>
      <c r="AF59" s="1"/>
      <c r="AG59" s="1"/>
      <c r="AH59" s="1"/>
      <c r="AI59" s="1"/>
      <c r="AJ59" s="10"/>
      <c r="AL59" s="49">
        <v>11</v>
      </c>
      <c r="AM59" s="49">
        <v>485</v>
      </c>
    </row>
    <row r="60" spans="11:36" ht="14.25" thickBot="1">
      <c r="K60" s="10" t="s">
        <v>721</v>
      </c>
      <c r="L60" s="6">
        <v>14</v>
      </c>
      <c r="M60" s="6">
        <v>11</v>
      </c>
      <c r="N60" s="6">
        <v>14</v>
      </c>
      <c r="O60" s="6">
        <v>9</v>
      </c>
      <c r="P60" s="6">
        <v>19</v>
      </c>
      <c r="Q60" s="6">
        <v>127</v>
      </c>
      <c r="R60" s="6">
        <v>75</v>
      </c>
      <c r="S60" s="6">
        <v>76</v>
      </c>
      <c r="T60" s="6">
        <v>18</v>
      </c>
      <c r="V60" s="10"/>
      <c r="W60" s="1"/>
      <c r="AB60" s="10"/>
      <c r="AC60" s="1"/>
      <c r="AD60" s="1"/>
      <c r="AE60" s="1"/>
      <c r="AF60" s="1"/>
      <c r="AG60" s="1"/>
      <c r="AH60" s="1"/>
      <c r="AI60" s="1"/>
      <c r="AJ60" s="10"/>
    </row>
    <row r="61" spans="11:39" ht="14.25" thickBot="1">
      <c r="K61" s="10" t="s">
        <v>722</v>
      </c>
      <c r="L61" s="6">
        <v>15</v>
      </c>
      <c r="M61" s="6">
        <v>12</v>
      </c>
      <c r="N61" s="6">
        <v>15</v>
      </c>
      <c r="O61" s="6">
        <v>10</v>
      </c>
      <c r="P61" s="6">
        <v>20</v>
      </c>
      <c r="Q61" s="6">
        <v>134</v>
      </c>
      <c r="R61" s="6">
        <v>79</v>
      </c>
      <c r="S61" s="6">
        <v>80</v>
      </c>
      <c r="T61" s="6">
        <v>19</v>
      </c>
      <c r="V61" s="10"/>
      <c r="W61" s="1"/>
      <c r="AB61" s="10"/>
      <c r="AC61" s="1"/>
      <c r="AD61" s="1"/>
      <c r="AE61" s="1"/>
      <c r="AF61" s="1"/>
      <c r="AG61" s="1"/>
      <c r="AH61" s="1"/>
      <c r="AI61" s="1"/>
      <c r="AJ61" s="10"/>
      <c r="AL61" s="110" t="s">
        <v>218</v>
      </c>
      <c r="AM61" s="111">
        <f>COUNTIF('特技シート'!A:A,'参照欄'!AL61)*5</f>
        <v>0</v>
      </c>
    </row>
    <row r="62" spans="11:39" ht="14.25" thickBot="1">
      <c r="K62" s="10" t="s">
        <v>368</v>
      </c>
      <c r="L62" s="6">
        <v>2</v>
      </c>
      <c r="M62" s="6">
        <v>1</v>
      </c>
      <c r="N62" s="6">
        <v>1</v>
      </c>
      <c r="O62" s="6">
        <v>0</v>
      </c>
      <c r="P62" s="6">
        <v>2</v>
      </c>
      <c r="Q62" s="6">
        <v>6</v>
      </c>
      <c r="R62" s="6">
        <v>3</v>
      </c>
      <c r="S62" s="6">
        <v>3</v>
      </c>
      <c r="T62" s="6">
        <v>1</v>
      </c>
      <c r="V62" s="10"/>
      <c r="W62" s="1"/>
      <c r="AB62" s="10"/>
      <c r="AC62" s="1"/>
      <c r="AD62" s="1"/>
      <c r="AE62" s="1"/>
      <c r="AF62" s="1"/>
      <c r="AG62" s="1"/>
      <c r="AH62" s="1"/>
      <c r="AI62" s="1"/>
      <c r="AJ62" s="83"/>
      <c r="AL62" s="110" t="s">
        <v>50</v>
      </c>
      <c r="AM62" s="111" t="e">
        <f>SUM(AL93:AQ93)</f>
        <v>#NAME?</v>
      </c>
    </row>
    <row r="63" spans="11:36" ht="13.5">
      <c r="K63" s="10" t="s">
        <v>438</v>
      </c>
      <c r="L63" s="6">
        <v>2</v>
      </c>
      <c r="M63" s="6">
        <v>2</v>
      </c>
      <c r="N63" s="6">
        <v>2</v>
      </c>
      <c r="O63" s="6">
        <v>1</v>
      </c>
      <c r="P63" s="6">
        <v>2</v>
      </c>
      <c r="Q63" s="6">
        <v>12</v>
      </c>
      <c r="R63" s="6">
        <v>6</v>
      </c>
      <c r="S63" s="6">
        <v>6</v>
      </c>
      <c r="T63" s="6">
        <v>2</v>
      </c>
      <c r="V63" s="10"/>
      <c r="W63" s="1"/>
      <c r="AB63" s="10"/>
      <c r="AC63" s="1"/>
      <c r="AD63" s="1"/>
      <c r="AE63" s="1"/>
      <c r="AF63" s="1"/>
      <c r="AG63" s="1"/>
      <c r="AH63" s="1"/>
      <c r="AI63" s="1"/>
      <c r="AJ63" s="10"/>
    </row>
    <row r="64" spans="10:39" ht="13.5">
      <c r="J64" s="26"/>
      <c r="K64" s="10" t="s">
        <v>369</v>
      </c>
      <c r="L64" s="6">
        <v>3</v>
      </c>
      <c r="M64" s="6">
        <v>2</v>
      </c>
      <c r="N64" s="6">
        <v>2</v>
      </c>
      <c r="O64" s="6">
        <v>1</v>
      </c>
      <c r="P64" s="6">
        <v>3</v>
      </c>
      <c r="Q64" s="6">
        <v>19</v>
      </c>
      <c r="R64" s="6">
        <v>9</v>
      </c>
      <c r="S64" s="6">
        <v>9</v>
      </c>
      <c r="T64" s="6">
        <v>2</v>
      </c>
      <c r="V64" s="10"/>
      <c r="W64" s="1"/>
      <c r="AB64" s="10"/>
      <c r="AC64" s="1"/>
      <c r="AD64" s="1"/>
      <c r="AE64" s="1"/>
      <c r="AF64" s="1"/>
      <c r="AG64" s="1"/>
      <c r="AH64" s="1"/>
      <c r="AI64" s="1"/>
      <c r="AJ64" s="10"/>
      <c r="AL64">
        <v>6</v>
      </c>
      <c r="AM64">
        <v>0</v>
      </c>
    </row>
    <row r="65" spans="10:39" ht="13.5">
      <c r="J65" s="26"/>
      <c r="K65" s="10" t="s">
        <v>370</v>
      </c>
      <c r="L65" s="6">
        <v>3</v>
      </c>
      <c r="M65" s="6">
        <v>3</v>
      </c>
      <c r="N65" s="6">
        <v>3</v>
      </c>
      <c r="O65" s="6">
        <v>2</v>
      </c>
      <c r="P65" s="6">
        <v>3</v>
      </c>
      <c r="Q65" s="6">
        <v>26</v>
      </c>
      <c r="R65" s="6">
        <v>12</v>
      </c>
      <c r="S65" s="6">
        <v>12</v>
      </c>
      <c r="T65" s="6">
        <v>3</v>
      </c>
      <c r="V65" s="10"/>
      <c r="W65" s="1"/>
      <c r="AB65" s="10"/>
      <c r="AC65" s="1"/>
      <c r="AD65" s="1"/>
      <c r="AE65" s="1"/>
      <c r="AF65" s="1"/>
      <c r="AG65" s="1"/>
      <c r="AH65" s="1"/>
      <c r="AI65" s="1"/>
      <c r="AJ65" s="10"/>
      <c r="AL65">
        <v>7</v>
      </c>
      <c r="AM65">
        <v>30</v>
      </c>
    </row>
    <row r="66" spans="10:39" ht="13.5">
      <c r="J66" s="26"/>
      <c r="K66" s="10" t="s">
        <v>371</v>
      </c>
      <c r="L66" s="6">
        <v>4</v>
      </c>
      <c r="M66" s="6">
        <v>3</v>
      </c>
      <c r="N66" s="6">
        <v>3</v>
      </c>
      <c r="O66" s="6">
        <v>2</v>
      </c>
      <c r="P66" s="6">
        <v>4</v>
      </c>
      <c r="Q66" s="6">
        <v>32</v>
      </c>
      <c r="R66" s="6">
        <v>15</v>
      </c>
      <c r="S66" s="6">
        <v>16</v>
      </c>
      <c r="T66" s="6">
        <v>4</v>
      </c>
      <c r="V66" s="10"/>
      <c r="W66" s="1"/>
      <c r="AB66" s="10"/>
      <c r="AC66" s="1"/>
      <c r="AD66" s="1"/>
      <c r="AE66" s="1"/>
      <c r="AF66" s="1"/>
      <c r="AG66" s="1"/>
      <c r="AH66" s="1"/>
      <c r="AI66" s="1"/>
      <c r="AJ66" s="10"/>
      <c r="AL66">
        <v>8</v>
      </c>
      <c r="AM66">
        <v>30</v>
      </c>
    </row>
    <row r="67" spans="11:39" ht="13.5">
      <c r="K67" s="10" t="s">
        <v>372</v>
      </c>
      <c r="L67" s="6">
        <v>4</v>
      </c>
      <c r="M67" s="6">
        <v>4</v>
      </c>
      <c r="N67" s="6">
        <v>4</v>
      </c>
      <c r="O67" s="6">
        <v>3</v>
      </c>
      <c r="P67" s="6">
        <v>5</v>
      </c>
      <c r="Q67" s="6">
        <v>39</v>
      </c>
      <c r="R67" s="6">
        <v>18</v>
      </c>
      <c r="S67" s="6">
        <v>19</v>
      </c>
      <c r="T67" s="6">
        <v>4</v>
      </c>
      <c r="V67" s="10"/>
      <c r="W67" s="1"/>
      <c r="AB67" s="10"/>
      <c r="AC67" s="1"/>
      <c r="AD67" s="1"/>
      <c r="AE67" s="1"/>
      <c r="AF67" s="1"/>
      <c r="AG67" s="1"/>
      <c r="AH67" s="1"/>
      <c r="AI67" s="1"/>
      <c r="AJ67" s="10"/>
      <c r="AL67">
        <v>9</v>
      </c>
      <c r="AM67">
        <v>30</v>
      </c>
    </row>
    <row r="68" spans="11:39" ht="13.5">
      <c r="K68" s="10" t="s">
        <v>373</v>
      </c>
      <c r="L68" s="6">
        <v>5</v>
      </c>
      <c r="M68" s="6">
        <v>4</v>
      </c>
      <c r="N68" s="6">
        <v>4</v>
      </c>
      <c r="O68" s="6">
        <v>3</v>
      </c>
      <c r="P68" s="6">
        <v>6</v>
      </c>
      <c r="Q68" s="6">
        <v>46</v>
      </c>
      <c r="R68" s="6">
        <v>21</v>
      </c>
      <c r="S68" s="6">
        <v>22</v>
      </c>
      <c r="T68" s="6">
        <v>5</v>
      </c>
      <c r="V68" s="10"/>
      <c r="W68" s="1"/>
      <c r="AB68" s="10"/>
      <c r="AC68" s="1"/>
      <c r="AD68" s="1"/>
      <c r="AE68" s="1"/>
      <c r="AF68" s="1"/>
      <c r="AG68" s="1"/>
      <c r="AH68" s="1"/>
      <c r="AI68" s="1"/>
      <c r="AJ68" s="10"/>
      <c r="AL68">
        <v>10</v>
      </c>
      <c r="AM68">
        <v>30</v>
      </c>
    </row>
    <row r="69" spans="11:39" ht="13.5">
      <c r="K69" s="10" t="s">
        <v>374</v>
      </c>
      <c r="L69" s="6">
        <v>6</v>
      </c>
      <c r="M69" s="6">
        <v>5</v>
      </c>
      <c r="N69" s="6">
        <v>5</v>
      </c>
      <c r="O69" s="6">
        <v>4</v>
      </c>
      <c r="P69" s="6">
        <v>7</v>
      </c>
      <c r="Q69" s="6">
        <v>53</v>
      </c>
      <c r="R69" s="6">
        <v>24</v>
      </c>
      <c r="S69" s="6">
        <v>25</v>
      </c>
      <c r="T69" s="6">
        <v>6</v>
      </c>
      <c r="V69" s="10"/>
      <c r="W69" s="1"/>
      <c r="AB69" s="10"/>
      <c r="AC69" s="1"/>
      <c r="AD69" s="1"/>
      <c r="AE69" s="1"/>
      <c r="AF69" s="1"/>
      <c r="AG69" s="1"/>
      <c r="AH69" s="1"/>
      <c r="AI69" s="1"/>
      <c r="AJ69" s="10"/>
      <c r="AL69">
        <v>11</v>
      </c>
      <c r="AM69">
        <v>30</v>
      </c>
    </row>
    <row r="70" spans="11:39" ht="13.5">
      <c r="K70" s="10" t="s">
        <v>375</v>
      </c>
      <c r="L70" s="6">
        <v>6</v>
      </c>
      <c r="M70" s="6">
        <v>5</v>
      </c>
      <c r="N70" s="6">
        <v>5</v>
      </c>
      <c r="O70" s="6">
        <v>4</v>
      </c>
      <c r="P70" s="6">
        <v>7</v>
      </c>
      <c r="Q70" s="6">
        <v>60</v>
      </c>
      <c r="R70" s="6">
        <v>27</v>
      </c>
      <c r="S70" s="6">
        <v>29</v>
      </c>
      <c r="T70" s="6">
        <v>6</v>
      </c>
      <c r="V70" s="10"/>
      <c r="W70" s="1"/>
      <c r="AB70" s="10"/>
      <c r="AC70" s="1"/>
      <c r="AD70" s="1"/>
      <c r="AE70" s="1"/>
      <c r="AF70" s="1"/>
      <c r="AG70" s="1"/>
      <c r="AH70" s="1"/>
      <c r="AI70" s="1"/>
      <c r="AJ70" s="10"/>
      <c r="AL70">
        <v>12</v>
      </c>
      <c r="AM70">
        <v>30</v>
      </c>
    </row>
    <row r="71" spans="11:39" ht="13.5">
      <c r="K71" s="10" t="s">
        <v>376</v>
      </c>
      <c r="L71" s="6">
        <v>7</v>
      </c>
      <c r="M71" s="6">
        <v>6</v>
      </c>
      <c r="N71" s="6">
        <v>6</v>
      </c>
      <c r="O71" s="6">
        <v>5</v>
      </c>
      <c r="P71" s="6">
        <v>8</v>
      </c>
      <c r="Q71" s="6">
        <v>67</v>
      </c>
      <c r="R71" s="6">
        <v>30</v>
      </c>
      <c r="S71" s="6">
        <v>33</v>
      </c>
      <c r="T71" s="6">
        <v>7</v>
      </c>
      <c r="V71" s="10"/>
      <c r="W71" s="1"/>
      <c r="AB71" s="10"/>
      <c r="AC71" s="1"/>
      <c r="AD71" s="1"/>
      <c r="AE71" s="1"/>
      <c r="AF71" s="1"/>
      <c r="AG71" s="1"/>
      <c r="AH71" s="1"/>
      <c r="AI71" s="1"/>
      <c r="AJ71" s="10"/>
      <c r="AL71">
        <v>13</v>
      </c>
      <c r="AM71">
        <v>30</v>
      </c>
    </row>
    <row r="72" spans="11:39" ht="13.5">
      <c r="K72" s="10" t="s">
        <v>703</v>
      </c>
      <c r="L72" s="6">
        <v>8</v>
      </c>
      <c r="M72" s="6">
        <v>7</v>
      </c>
      <c r="N72" s="6">
        <v>6</v>
      </c>
      <c r="O72" s="6">
        <v>6</v>
      </c>
      <c r="P72" s="6">
        <v>9</v>
      </c>
      <c r="Q72" s="6">
        <v>74</v>
      </c>
      <c r="R72" s="6">
        <v>34</v>
      </c>
      <c r="S72" s="6">
        <v>36</v>
      </c>
      <c r="T72" s="6">
        <v>8</v>
      </c>
      <c r="V72" s="10"/>
      <c r="W72" s="1"/>
      <c r="AB72" s="10"/>
      <c r="AC72" s="1"/>
      <c r="AD72" s="1"/>
      <c r="AE72" s="1"/>
      <c r="AF72" s="1"/>
      <c r="AG72" s="1"/>
      <c r="AH72" s="1"/>
      <c r="AI72" s="1"/>
      <c r="AJ72" s="10"/>
      <c r="AL72">
        <v>14</v>
      </c>
      <c r="AM72">
        <v>30</v>
      </c>
    </row>
    <row r="73" spans="11:39" ht="13.5">
      <c r="K73" s="10" t="s">
        <v>704</v>
      </c>
      <c r="L73" s="6">
        <v>8</v>
      </c>
      <c r="M73" s="6">
        <v>7</v>
      </c>
      <c r="N73" s="6">
        <v>7</v>
      </c>
      <c r="O73" s="6">
        <v>6</v>
      </c>
      <c r="P73" s="6">
        <v>9</v>
      </c>
      <c r="Q73" s="6">
        <v>81</v>
      </c>
      <c r="R73" s="6">
        <v>37</v>
      </c>
      <c r="S73" s="6">
        <v>40</v>
      </c>
      <c r="T73" s="6">
        <v>9</v>
      </c>
      <c r="V73" s="10"/>
      <c r="W73" s="1"/>
      <c r="AB73" s="10"/>
      <c r="AC73" s="1"/>
      <c r="AD73" s="1"/>
      <c r="AE73" s="1"/>
      <c r="AF73" s="1"/>
      <c r="AG73" s="1"/>
      <c r="AH73" s="1"/>
      <c r="AI73" s="1"/>
      <c r="AJ73" s="10"/>
      <c r="AL73">
        <v>15</v>
      </c>
      <c r="AM73">
        <v>30</v>
      </c>
    </row>
    <row r="74" spans="11:39" ht="13.5">
      <c r="K74" s="10" t="s">
        <v>705</v>
      </c>
      <c r="L74" s="6">
        <v>9</v>
      </c>
      <c r="M74" s="6">
        <v>8</v>
      </c>
      <c r="N74" s="6">
        <v>7</v>
      </c>
      <c r="O74" s="6">
        <v>7</v>
      </c>
      <c r="P74" s="6">
        <v>10</v>
      </c>
      <c r="Q74" s="6">
        <v>88</v>
      </c>
      <c r="R74" s="6">
        <v>41</v>
      </c>
      <c r="S74" s="6">
        <v>43</v>
      </c>
      <c r="T74" s="6">
        <v>9</v>
      </c>
      <c r="V74" s="10"/>
      <c r="W74" s="1"/>
      <c r="AB74" s="89"/>
      <c r="AL74">
        <v>16</v>
      </c>
      <c r="AM74">
        <v>30</v>
      </c>
    </row>
    <row r="75" spans="2:39" ht="13.5">
      <c r="B75" s="9"/>
      <c r="C75" s="9"/>
      <c r="D75" s="3"/>
      <c r="E75" s="3"/>
      <c r="F75" s="3"/>
      <c r="G75" s="3"/>
      <c r="H75" s="3"/>
      <c r="I75" s="3"/>
      <c r="K75" s="10" t="s">
        <v>706</v>
      </c>
      <c r="L75" s="6">
        <v>10</v>
      </c>
      <c r="M75" s="6">
        <v>8</v>
      </c>
      <c r="N75" s="6">
        <v>8</v>
      </c>
      <c r="O75" s="6">
        <v>7</v>
      </c>
      <c r="P75" s="6">
        <v>11</v>
      </c>
      <c r="Q75" s="6">
        <v>95</v>
      </c>
      <c r="R75" s="6">
        <v>43</v>
      </c>
      <c r="S75" s="6">
        <v>48</v>
      </c>
      <c r="T75" s="6">
        <v>10</v>
      </c>
      <c r="V75" s="10"/>
      <c r="W75" s="1"/>
      <c r="AB75" s="89"/>
      <c r="AL75">
        <v>17</v>
      </c>
      <c r="AM75">
        <v>30</v>
      </c>
    </row>
    <row r="76" spans="11:39" ht="13.5">
      <c r="K76" s="10" t="s">
        <v>707</v>
      </c>
      <c r="L76" s="6">
        <v>11</v>
      </c>
      <c r="M76" s="6">
        <v>9</v>
      </c>
      <c r="N76" s="6">
        <v>8</v>
      </c>
      <c r="O76" s="6">
        <v>8</v>
      </c>
      <c r="P76" s="6">
        <v>12</v>
      </c>
      <c r="Q76" s="6">
        <v>102</v>
      </c>
      <c r="R76" s="6">
        <v>47</v>
      </c>
      <c r="S76" s="6">
        <v>51</v>
      </c>
      <c r="T76" s="6">
        <v>11</v>
      </c>
      <c r="V76" s="10"/>
      <c r="W76" s="1"/>
      <c r="AB76" s="89"/>
      <c r="AL76">
        <v>18</v>
      </c>
      <c r="AM76">
        <v>30</v>
      </c>
    </row>
    <row r="77" spans="11:39" ht="13.5">
      <c r="K77" s="10" t="s">
        <v>708</v>
      </c>
      <c r="L77" s="6">
        <v>11</v>
      </c>
      <c r="M77" s="6">
        <v>9</v>
      </c>
      <c r="N77" s="6">
        <v>9</v>
      </c>
      <c r="O77" s="6">
        <v>8</v>
      </c>
      <c r="P77" s="6">
        <v>12</v>
      </c>
      <c r="Q77" s="6">
        <v>108</v>
      </c>
      <c r="R77" s="6">
        <v>50</v>
      </c>
      <c r="S77" s="6">
        <v>55</v>
      </c>
      <c r="T77" s="6">
        <v>12</v>
      </c>
      <c r="V77" s="10"/>
      <c r="W77" s="1"/>
      <c r="AB77" s="89"/>
      <c r="AL77">
        <v>19</v>
      </c>
      <c r="AM77">
        <v>30</v>
      </c>
    </row>
    <row r="78" spans="11:39" ht="13.5">
      <c r="K78" s="10" t="s">
        <v>709</v>
      </c>
      <c r="L78" s="6">
        <v>12</v>
      </c>
      <c r="M78" s="6">
        <v>10</v>
      </c>
      <c r="N78" s="6">
        <v>10</v>
      </c>
      <c r="O78" s="6">
        <v>9</v>
      </c>
      <c r="P78" s="6">
        <v>13</v>
      </c>
      <c r="Q78" s="6">
        <v>115</v>
      </c>
      <c r="R78" s="6">
        <v>54</v>
      </c>
      <c r="S78" s="6">
        <v>58</v>
      </c>
      <c r="T78" s="6">
        <v>12</v>
      </c>
      <c r="V78" s="10"/>
      <c r="W78" s="1"/>
      <c r="AB78" s="89"/>
      <c r="AL78">
        <v>20</v>
      </c>
      <c r="AM78">
        <v>50</v>
      </c>
    </row>
    <row r="79" spans="11:39" ht="13.5">
      <c r="K79" s="10" t="s">
        <v>710</v>
      </c>
      <c r="L79" s="6">
        <v>12</v>
      </c>
      <c r="M79" s="6">
        <v>10</v>
      </c>
      <c r="N79" s="6">
        <v>11</v>
      </c>
      <c r="O79" s="6">
        <v>10</v>
      </c>
      <c r="P79" s="6">
        <v>14</v>
      </c>
      <c r="Q79" s="6">
        <v>122</v>
      </c>
      <c r="R79" s="6">
        <v>58</v>
      </c>
      <c r="S79" s="6">
        <v>61</v>
      </c>
      <c r="T79" s="6">
        <v>13</v>
      </c>
      <c r="V79" s="10"/>
      <c r="W79" s="1"/>
      <c r="AB79" s="89"/>
      <c r="AL79">
        <v>21</v>
      </c>
      <c r="AM79">
        <v>60</v>
      </c>
    </row>
    <row r="80" spans="11:39" ht="13.5">
      <c r="K80" s="10" t="s">
        <v>711</v>
      </c>
      <c r="L80" s="6">
        <v>13</v>
      </c>
      <c r="M80" s="6">
        <v>11</v>
      </c>
      <c r="N80" s="6">
        <v>12</v>
      </c>
      <c r="O80" s="6">
        <v>11</v>
      </c>
      <c r="P80" s="6">
        <v>14</v>
      </c>
      <c r="Q80" s="6">
        <v>129</v>
      </c>
      <c r="R80" s="6">
        <v>61</v>
      </c>
      <c r="S80" s="6">
        <v>65</v>
      </c>
      <c r="T80" s="6">
        <v>14</v>
      </c>
      <c r="V80" s="10"/>
      <c r="W80" s="1"/>
      <c r="AB80" s="89"/>
      <c r="AL80">
        <v>22</v>
      </c>
      <c r="AM80">
        <v>60</v>
      </c>
    </row>
    <row r="81" spans="11:39" ht="13.5">
      <c r="K81" s="10" t="s">
        <v>712</v>
      </c>
      <c r="L81" s="6">
        <v>14</v>
      </c>
      <c r="M81" s="6">
        <v>12</v>
      </c>
      <c r="N81" s="6">
        <v>13</v>
      </c>
      <c r="O81" s="6">
        <v>12</v>
      </c>
      <c r="P81" s="6">
        <v>15</v>
      </c>
      <c r="Q81" s="6">
        <v>136</v>
      </c>
      <c r="R81" s="6">
        <v>64</v>
      </c>
      <c r="S81" s="6">
        <v>69</v>
      </c>
      <c r="T81" s="6">
        <v>15</v>
      </c>
      <c r="V81" s="10"/>
      <c r="W81" s="1"/>
      <c r="AB81" s="89"/>
      <c r="AL81">
        <v>23</v>
      </c>
      <c r="AM81">
        <v>60</v>
      </c>
    </row>
    <row r="82" spans="11:39" ht="13.5">
      <c r="K82" s="10" t="s">
        <v>367</v>
      </c>
      <c r="L82" s="6">
        <v>2</v>
      </c>
      <c r="M82" s="6">
        <v>1</v>
      </c>
      <c r="N82" s="6">
        <v>1</v>
      </c>
      <c r="O82" s="6">
        <v>0</v>
      </c>
      <c r="P82" s="6">
        <v>2</v>
      </c>
      <c r="Q82" s="6">
        <v>6</v>
      </c>
      <c r="R82" s="6">
        <v>3</v>
      </c>
      <c r="S82" s="6">
        <v>3</v>
      </c>
      <c r="T82" s="6">
        <v>1</v>
      </c>
      <c r="V82" s="10"/>
      <c r="W82" s="1"/>
      <c r="AB82" s="89"/>
      <c r="AL82">
        <v>24</v>
      </c>
      <c r="AM82">
        <v>90</v>
      </c>
    </row>
    <row r="83" spans="11:39" ht="13.5">
      <c r="K83" s="10" t="s">
        <v>377</v>
      </c>
      <c r="L83" s="6">
        <v>2</v>
      </c>
      <c r="M83" s="6">
        <v>2</v>
      </c>
      <c r="N83" s="6">
        <v>2</v>
      </c>
      <c r="O83" s="6">
        <v>1</v>
      </c>
      <c r="P83" s="6">
        <v>2</v>
      </c>
      <c r="Q83" s="6">
        <v>12</v>
      </c>
      <c r="R83" s="6">
        <v>6</v>
      </c>
      <c r="S83" s="6">
        <v>6</v>
      </c>
      <c r="T83" s="6">
        <v>2</v>
      </c>
      <c r="V83" s="10"/>
      <c r="W83" s="1"/>
      <c r="AB83" s="89"/>
      <c r="AL83">
        <v>25</v>
      </c>
      <c r="AM83">
        <v>90</v>
      </c>
    </row>
    <row r="84" spans="11:39" ht="13.5">
      <c r="K84" s="10" t="s">
        <v>378</v>
      </c>
      <c r="L84" s="6">
        <v>3</v>
      </c>
      <c r="M84" s="6">
        <v>2</v>
      </c>
      <c r="N84" s="6">
        <v>2</v>
      </c>
      <c r="O84" s="6">
        <v>1</v>
      </c>
      <c r="P84" s="6">
        <v>3</v>
      </c>
      <c r="Q84" s="6">
        <v>19</v>
      </c>
      <c r="R84" s="6">
        <v>9</v>
      </c>
      <c r="S84" s="6">
        <v>9</v>
      </c>
      <c r="T84" s="6">
        <v>2</v>
      </c>
      <c r="V84" s="10"/>
      <c r="W84" s="1"/>
      <c r="AB84" s="89"/>
      <c r="AL84">
        <v>26</v>
      </c>
      <c r="AM84">
        <v>90</v>
      </c>
    </row>
    <row r="85" spans="11:39" ht="13.5">
      <c r="K85" s="10" t="s">
        <v>379</v>
      </c>
      <c r="L85" s="6">
        <v>3</v>
      </c>
      <c r="M85" s="6">
        <v>3</v>
      </c>
      <c r="N85" s="6">
        <v>3</v>
      </c>
      <c r="O85" s="6">
        <v>2</v>
      </c>
      <c r="P85" s="6">
        <v>3</v>
      </c>
      <c r="Q85" s="6">
        <v>26</v>
      </c>
      <c r="R85" s="6">
        <v>12</v>
      </c>
      <c r="S85" s="6">
        <v>12</v>
      </c>
      <c r="T85" s="6">
        <v>3</v>
      </c>
      <c r="V85" s="10"/>
      <c r="W85" s="1"/>
      <c r="AB85" s="89"/>
      <c r="AL85">
        <v>27</v>
      </c>
      <c r="AM85">
        <v>120</v>
      </c>
    </row>
    <row r="86" spans="11:39" ht="13.5">
      <c r="K86" s="10" t="s">
        <v>380</v>
      </c>
      <c r="L86" s="6">
        <v>4</v>
      </c>
      <c r="M86" s="6">
        <v>3</v>
      </c>
      <c r="N86" s="6">
        <v>3</v>
      </c>
      <c r="O86" s="6">
        <v>2</v>
      </c>
      <c r="P86" s="6">
        <v>4</v>
      </c>
      <c r="Q86" s="6">
        <v>32</v>
      </c>
      <c r="R86" s="6">
        <v>15</v>
      </c>
      <c r="S86" s="6">
        <v>16</v>
      </c>
      <c r="T86" s="6">
        <v>4</v>
      </c>
      <c r="V86" s="10"/>
      <c r="W86" s="1"/>
      <c r="AB86" s="89"/>
      <c r="AL86">
        <v>28</v>
      </c>
      <c r="AM86">
        <v>120</v>
      </c>
    </row>
    <row r="87" spans="11:39" ht="13.5">
      <c r="K87" s="10" t="s">
        <v>381</v>
      </c>
      <c r="L87" s="6">
        <v>4</v>
      </c>
      <c r="M87" s="6">
        <v>4</v>
      </c>
      <c r="N87" s="6">
        <v>4</v>
      </c>
      <c r="O87" s="6">
        <v>3</v>
      </c>
      <c r="P87" s="6">
        <v>5</v>
      </c>
      <c r="Q87" s="6">
        <v>39</v>
      </c>
      <c r="R87" s="6">
        <v>18</v>
      </c>
      <c r="S87" s="6">
        <v>19</v>
      </c>
      <c r="T87" s="6">
        <v>4</v>
      </c>
      <c r="V87" s="10"/>
      <c r="W87" s="1"/>
      <c r="AB87" s="89"/>
      <c r="AL87">
        <v>29</v>
      </c>
      <c r="AM87">
        <v>120</v>
      </c>
    </row>
    <row r="88" spans="11:39" ht="13.5">
      <c r="K88" s="10" t="s">
        <v>382</v>
      </c>
      <c r="L88" s="6">
        <v>5</v>
      </c>
      <c r="M88" s="6">
        <v>4</v>
      </c>
      <c r="N88" s="6">
        <v>4</v>
      </c>
      <c r="O88" s="6">
        <v>3</v>
      </c>
      <c r="P88" s="6">
        <v>6</v>
      </c>
      <c r="Q88" s="6">
        <v>46</v>
      </c>
      <c r="R88" s="6">
        <v>21</v>
      </c>
      <c r="S88" s="6">
        <v>22</v>
      </c>
      <c r="T88" s="6">
        <v>5</v>
      </c>
      <c r="V88" s="10"/>
      <c r="W88" s="1"/>
      <c r="AB88" s="89"/>
      <c r="AL88">
        <v>30</v>
      </c>
      <c r="AM88">
        <v>150</v>
      </c>
    </row>
    <row r="89" spans="11:28" ht="13.5">
      <c r="K89" s="10" t="s">
        <v>383</v>
      </c>
      <c r="L89" s="6">
        <v>6</v>
      </c>
      <c r="M89" s="6">
        <v>5</v>
      </c>
      <c r="N89" s="6">
        <v>5</v>
      </c>
      <c r="O89" s="6">
        <v>4</v>
      </c>
      <c r="P89" s="6">
        <v>7</v>
      </c>
      <c r="Q89" s="6">
        <v>53</v>
      </c>
      <c r="R89" s="6">
        <v>24</v>
      </c>
      <c r="S89" s="6">
        <v>25</v>
      </c>
      <c r="T89" s="6">
        <v>6</v>
      </c>
      <c r="V89" s="10"/>
      <c r="W89" s="1"/>
      <c r="AB89" s="89"/>
    </row>
    <row r="90" spans="11:43" ht="13.5">
      <c r="K90" s="10" t="s">
        <v>384</v>
      </c>
      <c r="L90" s="6">
        <v>6</v>
      </c>
      <c r="M90" s="6">
        <v>5</v>
      </c>
      <c r="N90" s="6">
        <v>5</v>
      </c>
      <c r="O90" s="6">
        <v>4</v>
      </c>
      <c r="P90" s="6">
        <v>7</v>
      </c>
      <c r="Q90" s="6">
        <v>60</v>
      </c>
      <c r="R90" s="6">
        <v>27</v>
      </c>
      <c r="S90" s="6">
        <v>29</v>
      </c>
      <c r="T90" s="6">
        <v>6</v>
      </c>
      <c r="V90" s="10"/>
      <c r="W90" s="1"/>
      <c r="AB90" s="89"/>
      <c r="AL90" s="49" t="s">
        <v>0</v>
      </c>
      <c r="AM90" s="49" t="s">
        <v>1</v>
      </c>
      <c r="AN90" s="49" t="s">
        <v>2</v>
      </c>
      <c r="AO90" s="49" t="s">
        <v>3</v>
      </c>
      <c r="AP90" s="49" t="s">
        <v>48</v>
      </c>
      <c r="AQ90" s="49" t="s">
        <v>5</v>
      </c>
    </row>
    <row r="91" spans="11:43" ht="13.5">
      <c r="K91" s="10" t="s">
        <v>385</v>
      </c>
      <c r="L91" s="6">
        <v>7</v>
      </c>
      <c r="M91" s="6">
        <v>6</v>
      </c>
      <c r="N91" s="6">
        <v>6</v>
      </c>
      <c r="O91" s="6">
        <v>5</v>
      </c>
      <c r="P91" s="6">
        <v>8</v>
      </c>
      <c r="Q91" s="6">
        <v>67</v>
      </c>
      <c r="R91" s="6">
        <v>30</v>
      </c>
      <c r="S91" s="6">
        <v>33</v>
      </c>
      <c r="T91" s="6">
        <v>7</v>
      </c>
      <c r="V91" s="10"/>
      <c r="W91" s="1"/>
      <c r="AB91" s="89"/>
      <c r="AL91" s="49">
        <f>レコードシート!L124</f>
        <v>11</v>
      </c>
      <c r="AM91" s="49">
        <f>レコードシート!S124</f>
        <v>15</v>
      </c>
      <c r="AN91" s="49">
        <f>レコードシート!Z124</f>
        <v>16</v>
      </c>
      <c r="AO91" s="49">
        <f>レコードシート!AG124</f>
        <v>10</v>
      </c>
      <c r="AP91" s="49">
        <f>レコードシート!AN124</f>
        <v>6</v>
      </c>
      <c r="AQ91" s="49">
        <f>レコードシート!AU124</f>
        <v>15</v>
      </c>
    </row>
    <row r="92" spans="11:43" ht="13.5">
      <c r="K92" s="10" t="s">
        <v>693</v>
      </c>
      <c r="L92" s="6">
        <v>8</v>
      </c>
      <c r="M92" s="6">
        <v>7</v>
      </c>
      <c r="N92" s="6">
        <v>6</v>
      </c>
      <c r="O92" s="6">
        <v>6</v>
      </c>
      <c r="P92" s="6">
        <v>9</v>
      </c>
      <c r="Q92" s="6">
        <v>74</v>
      </c>
      <c r="R92" s="6">
        <v>34</v>
      </c>
      <c r="S92" s="6">
        <v>36</v>
      </c>
      <c r="T92" s="6">
        <v>8</v>
      </c>
      <c r="V92" s="10"/>
      <c r="W92" s="1"/>
      <c r="AB92" s="89"/>
      <c r="AL92" s="49">
        <f>'基本シート'!E12-'基本シート'!E17</f>
        <v>11</v>
      </c>
      <c r="AM92" s="49">
        <f>'基本シート'!G12-'基本シート'!G17</f>
        <v>15</v>
      </c>
      <c r="AN92" s="49">
        <f>'基本シート'!I12-'基本シート'!I17</f>
        <v>16</v>
      </c>
      <c r="AO92" s="49">
        <f>'基本シート'!K12-'基本シート'!K17</f>
        <v>10</v>
      </c>
      <c r="AP92" s="49">
        <f>'基本シート'!M12-'基本シート'!M17</f>
        <v>6</v>
      </c>
      <c r="AQ92" s="49">
        <f>'基本シート'!O12-'基本シート'!O17</f>
        <v>15</v>
      </c>
    </row>
    <row r="93" spans="11:43" ht="13.5">
      <c r="K93" s="10" t="s">
        <v>694</v>
      </c>
      <c r="L93" s="6">
        <v>8</v>
      </c>
      <c r="M93" s="6">
        <v>7</v>
      </c>
      <c r="N93" s="6">
        <v>7</v>
      </c>
      <c r="O93" s="6">
        <v>6</v>
      </c>
      <c r="P93" s="6">
        <v>9</v>
      </c>
      <c r="Q93" s="6">
        <v>81</v>
      </c>
      <c r="R93" s="6">
        <v>37</v>
      </c>
      <c r="S93" s="6">
        <v>40</v>
      </c>
      <c r="T93" s="6">
        <v>9</v>
      </c>
      <c r="V93" s="10"/>
      <c r="W93" s="1"/>
      <c r="AB93" s="89"/>
      <c r="AL93" s="49" t="e">
        <f aca="true" t="shared" si="8" ref="AL93:AQ93">_xlfn.SUMIFS($AM64:$AM88,$AL64:$AL88,"&gt;"&amp;AL91,$AL64:$AL88,"&lt;="&amp;AL92)</f>
        <v>#NAME?</v>
      </c>
      <c r="AM93" s="49" t="e">
        <f t="shared" si="8"/>
        <v>#NAME?</v>
      </c>
      <c r="AN93" s="49" t="e">
        <f t="shared" si="8"/>
        <v>#NAME?</v>
      </c>
      <c r="AO93" s="49" t="e">
        <f t="shared" si="8"/>
        <v>#NAME?</v>
      </c>
      <c r="AP93" s="49" t="e">
        <f t="shared" si="8"/>
        <v>#NAME?</v>
      </c>
      <c r="AQ93" s="49" t="e">
        <f t="shared" si="8"/>
        <v>#NAME?</v>
      </c>
    </row>
    <row r="94" spans="11:28" ht="13.5">
      <c r="K94" s="10" t="s">
        <v>695</v>
      </c>
      <c r="L94" s="6">
        <v>9</v>
      </c>
      <c r="M94" s="6">
        <v>8</v>
      </c>
      <c r="N94" s="6">
        <v>7</v>
      </c>
      <c r="O94" s="6">
        <v>7</v>
      </c>
      <c r="P94" s="6">
        <v>10</v>
      </c>
      <c r="Q94" s="6">
        <v>88</v>
      </c>
      <c r="R94" s="6">
        <v>41</v>
      </c>
      <c r="S94" s="6">
        <v>43</v>
      </c>
      <c r="T94" s="6">
        <v>9</v>
      </c>
      <c r="V94" s="10"/>
      <c r="W94" s="1"/>
      <c r="AB94" s="89"/>
    </row>
    <row r="95" spans="11:28" ht="13.5">
      <c r="K95" s="10" t="s">
        <v>696</v>
      </c>
      <c r="L95" s="6">
        <v>10</v>
      </c>
      <c r="M95" s="6">
        <v>8</v>
      </c>
      <c r="N95" s="6">
        <v>8</v>
      </c>
      <c r="O95" s="6">
        <v>7</v>
      </c>
      <c r="P95" s="6">
        <v>11</v>
      </c>
      <c r="Q95" s="6">
        <v>95</v>
      </c>
      <c r="R95" s="6">
        <v>43</v>
      </c>
      <c r="S95" s="6">
        <v>48</v>
      </c>
      <c r="T95" s="6">
        <v>10</v>
      </c>
      <c r="V95" s="10"/>
      <c r="W95" s="1"/>
      <c r="AB95" s="89"/>
    </row>
    <row r="96" spans="11:28" ht="13.5">
      <c r="K96" s="10" t="s">
        <v>697</v>
      </c>
      <c r="L96" s="6">
        <v>11</v>
      </c>
      <c r="M96" s="6">
        <v>9</v>
      </c>
      <c r="N96" s="6">
        <v>8</v>
      </c>
      <c r="O96" s="6">
        <v>8</v>
      </c>
      <c r="P96" s="6">
        <v>12</v>
      </c>
      <c r="Q96" s="6">
        <v>102</v>
      </c>
      <c r="R96" s="6">
        <v>47</v>
      </c>
      <c r="S96" s="6">
        <v>51</v>
      </c>
      <c r="T96" s="6">
        <v>11</v>
      </c>
      <c r="V96" s="10"/>
      <c r="W96" s="1"/>
      <c r="AB96" s="89"/>
    </row>
    <row r="97" spans="11:28" ht="13.5">
      <c r="K97" s="10" t="s">
        <v>698</v>
      </c>
      <c r="L97" s="6">
        <v>11</v>
      </c>
      <c r="M97" s="6">
        <v>9</v>
      </c>
      <c r="N97" s="6">
        <v>9</v>
      </c>
      <c r="O97" s="6">
        <v>8</v>
      </c>
      <c r="P97" s="6">
        <v>12</v>
      </c>
      <c r="Q97" s="6">
        <v>108</v>
      </c>
      <c r="R97" s="6">
        <v>50</v>
      </c>
      <c r="S97" s="6">
        <v>55</v>
      </c>
      <c r="T97" s="6">
        <v>12</v>
      </c>
      <c r="V97" s="10"/>
      <c r="W97" s="1"/>
      <c r="AB97" s="89"/>
    </row>
    <row r="98" spans="11:28" ht="13.5">
      <c r="K98" s="10" t="s">
        <v>699</v>
      </c>
      <c r="L98" s="6">
        <v>12</v>
      </c>
      <c r="M98" s="6">
        <v>10</v>
      </c>
      <c r="N98" s="6">
        <v>10</v>
      </c>
      <c r="O98" s="6">
        <v>9</v>
      </c>
      <c r="P98" s="6">
        <v>13</v>
      </c>
      <c r="Q98" s="6">
        <v>115</v>
      </c>
      <c r="R98" s="6">
        <v>54</v>
      </c>
      <c r="S98" s="6">
        <v>58</v>
      </c>
      <c r="T98" s="6">
        <v>12</v>
      </c>
      <c r="V98" s="10"/>
      <c r="W98" s="1"/>
      <c r="AB98" s="89"/>
    </row>
    <row r="99" spans="11:28" ht="13.5">
      <c r="K99" s="10" t="s">
        <v>700</v>
      </c>
      <c r="L99" s="6">
        <v>12</v>
      </c>
      <c r="M99" s="6">
        <v>10</v>
      </c>
      <c r="N99" s="6">
        <v>11</v>
      </c>
      <c r="O99" s="6">
        <v>10</v>
      </c>
      <c r="P99" s="6">
        <v>14</v>
      </c>
      <c r="Q99" s="6">
        <v>122</v>
      </c>
      <c r="R99" s="6">
        <v>58</v>
      </c>
      <c r="S99" s="6">
        <v>61</v>
      </c>
      <c r="T99" s="6">
        <v>13</v>
      </c>
      <c r="V99" s="10"/>
      <c r="W99" s="1"/>
      <c r="AB99" s="89"/>
    </row>
    <row r="100" spans="10:28" ht="13.5">
      <c r="J100" s="26"/>
      <c r="K100" s="10" t="s">
        <v>701</v>
      </c>
      <c r="L100" s="6">
        <v>13</v>
      </c>
      <c r="M100" s="6">
        <v>11</v>
      </c>
      <c r="N100" s="6">
        <v>12</v>
      </c>
      <c r="O100" s="6">
        <v>11</v>
      </c>
      <c r="P100" s="6">
        <v>14</v>
      </c>
      <c r="Q100" s="6">
        <v>129</v>
      </c>
      <c r="R100" s="6">
        <v>61</v>
      </c>
      <c r="S100" s="6">
        <v>65</v>
      </c>
      <c r="T100" s="6">
        <v>14</v>
      </c>
      <c r="V100" s="10"/>
      <c r="W100" s="1"/>
      <c r="AB100" s="89"/>
    </row>
    <row r="101" spans="10:28" ht="13.5">
      <c r="J101" s="26"/>
      <c r="K101" s="10" t="s">
        <v>702</v>
      </c>
      <c r="L101" s="6">
        <v>14</v>
      </c>
      <c r="M101" s="6">
        <v>12</v>
      </c>
      <c r="N101" s="6">
        <v>13</v>
      </c>
      <c r="O101" s="6">
        <v>12</v>
      </c>
      <c r="P101" s="6">
        <v>15</v>
      </c>
      <c r="Q101" s="6">
        <v>136</v>
      </c>
      <c r="R101" s="6">
        <v>64</v>
      </c>
      <c r="S101" s="6">
        <v>69</v>
      </c>
      <c r="T101" s="6">
        <v>15</v>
      </c>
      <c r="V101" s="10"/>
      <c r="W101" s="1"/>
      <c r="AB101" s="89"/>
    </row>
    <row r="102" spans="10:23" ht="13.5">
      <c r="J102" s="26"/>
      <c r="K102" s="10" t="s">
        <v>460</v>
      </c>
      <c r="L102" s="6">
        <v>2</v>
      </c>
      <c r="M102" s="6">
        <v>1</v>
      </c>
      <c r="N102" s="6">
        <v>0</v>
      </c>
      <c r="O102" s="6">
        <v>0</v>
      </c>
      <c r="P102" s="6">
        <v>1</v>
      </c>
      <c r="Q102" s="6">
        <v>7</v>
      </c>
      <c r="R102" s="6">
        <v>4</v>
      </c>
      <c r="S102" s="6">
        <v>2</v>
      </c>
      <c r="T102" s="6">
        <v>1</v>
      </c>
      <c r="V102" s="10"/>
      <c r="W102" s="1"/>
    </row>
    <row r="103" spans="10:23" ht="13.5">
      <c r="J103" s="26"/>
      <c r="K103" s="10" t="s">
        <v>461</v>
      </c>
      <c r="L103" s="6">
        <v>2</v>
      </c>
      <c r="M103" s="6">
        <v>1</v>
      </c>
      <c r="N103" s="6">
        <v>0</v>
      </c>
      <c r="O103" s="6">
        <v>1</v>
      </c>
      <c r="P103" s="6">
        <v>2</v>
      </c>
      <c r="Q103" s="6">
        <v>14</v>
      </c>
      <c r="R103" s="6">
        <v>8</v>
      </c>
      <c r="S103" s="6">
        <v>4</v>
      </c>
      <c r="T103" s="6">
        <v>2</v>
      </c>
      <c r="V103" s="9"/>
      <c r="W103" s="1"/>
    </row>
    <row r="104" spans="10:23" ht="13.5">
      <c r="J104" s="26"/>
      <c r="K104" s="10" t="s">
        <v>462</v>
      </c>
      <c r="L104" s="6">
        <v>3</v>
      </c>
      <c r="M104" s="6">
        <v>2</v>
      </c>
      <c r="N104" s="6">
        <v>1</v>
      </c>
      <c r="O104" s="6">
        <v>1</v>
      </c>
      <c r="P104" s="6">
        <v>3</v>
      </c>
      <c r="Q104" s="6">
        <v>21</v>
      </c>
      <c r="R104" s="6">
        <v>12</v>
      </c>
      <c r="S104" s="6">
        <v>6</v>
      </c>
      <c r="T104" s="6">
        <v>3</v>
      </c>
      <c r="V104" s="10"/>
      <c r="W104" s="1"/>
    </row>
    <row r="105" spans="11:23" ht="13.5">
      <c r="K105" s="10" t="s">
        <v>463</v>
      </c>
      <c r="L105" s="6">
        <v>3</v>
      </c>
      <c r="M105" s="6">
        <v>2</v>
      </c>
      <c r="N105" s="6">
        <v>1</v>
      </c>
      <c r="O105" s="6">
        <v>2</v>
      </c>
      <c r="P105" s="6">
        <v>4</v>
      </c>
      <c r="Q105" s="6">
        <v>28</v>
      </c>
      <c r="R105" s="6">
        <v>16</v>
      </c>
      <c r="S105" s="6">
        <v>8</v>
      </c>
      <c r="T105" s="6">
        <v>3</v>
      </c>
      <c r="V105" s="10"/>
      <c r="W105" s="1"/>
    </row>
    <row r="106" spans="11:23" ht="13.5">
      <c r="K106" s="10" t="s">
        <v>464</v>
      </c>
      <c r="L106" s="6">
        <v>4</v>
      </c>
      <c r="M106" s="6">
        <v>3</v>
      </c>
      <c r="N106" s="6">
        <v>1</v>
      </c>
      <c r="O106" s="6">
        <v>2</v>
      </c>
      <c r="P106" s="6">
        <v>5</v>
      </c>
      <c r="Q106" s="6">
        <v>35</v>
      </c>
      <c r="R106" s="6">
        <v>20</v>
      </c>
      <c r="S106" s="6">
        <v>10</v>
      </c>
      <c r="T106" s="6">
        <v>4</v>
      </c>
      <c r="V106" s="10"/>
      <c r="W106" s="1"/>
    </row>
    <row r="107" spans="11:23" ht="13.5">
      <c r="K107" s="10" t="s">
        <v>465</v>
      </c>
      <c r="L107" s="6">
        <v>4</v>
      </c>
      <c r="M107" s="6">
        <v>3</v>
      </c>
      <c r="N107" s="6">
        <v>2</v>
      </c>
      <c r="O107" s="6">
        <v>3</v>
      </c>
      <c r="P107" s="6">
        <v>6</v>
      </c>
      <c r="Q107" s="6">
        <v>42</v>
      </c>
      <c r="R107" s="6">
        <v>24</v>
      </c>
      <c r="S107" s="6">
        <v>12</v>
      </c>
      <c r="T107" s="6">
        <v>5</v>
      </c>
      <c r="V107" s="10"/>
      <c r="W107" s="1"/>
    </row>
    <row r="108" spans="11:23" ht="13.5">
      <c r="K108" s="10" t="s">
        <v>466</v>
      </c>
      <c r="L108" s="6">
        <v>5</v>
      </c>
      <c r="M108" s="6">
        <v>4</v>
      </c>
      <c r="N108" s="6">
        <v>2</v>
      </c>
      <c r="O108" s="6">
        <v>3</v>
      </c>
      <c r="P108" s="6">
        <v>7</v>
      </c>
      <c r="Q108" s="6">
        <v>49</v>
      </c>
      <c r="R108" s="6">
        <v>28</v>
      </c>
      <c r="S108" s="6">
        <v>14</v>
      </c>
      <c r="T108" s="6">
        <v>6</v>
      </c>
      <c r="V108" s="10"/>
      <c r="W108" s="1"/>
    </row>
    <row r="109" spans="11:23" ht="13.5">
      <c r="K109" s="10" t="s">
        <v>467</v>
      </c>
      <c r="L109" s="6">
        <v>6</v>
      </c>
      <c r="M109" s="6">
        <v>4</v>
      </c>
      <c r="N109" s="6">
        <v>2</v>
      </c>
      <c r="O109" s="6">
        <v>4</v>
      </c>
      <c r="P109" s="6">
        <v>8</v>
      </c>
      <c r="Q109" s="6">
        <v>56</v>
      </c>
      <c r="R109" s="6">
        <v>32</v>
      </c>
      <c r="S109" s="6">
        <v>16</v>
      </c>
      <c r="T109" s="6">
        <v>6</v>
      </c>
      <c r="V109" s="10"/>
      <c r="W109" s="1"/>
    </row>
    <row r="110" spans="11:23" ht="13.5">
      <c r="K110" s="10" t="s">
        <v>468</v>
      </c>
      <c r="L110" s="6">
        <v>6</v>
      </c>
      <c r="M110" s="6">
        <v>5</v>
      </c>
      <c r="N110" s="6">
        <v>3</v>
      </c>
      <c r="O110" s="6">
        <v>4</v>
      </c>
      <c r="P110" s="6">
        <v>9</v>
      </c>
      <c r="Q110" s="6">
        <v>63</v>
      </c>
      <c r="R110" s="6">
        <v>36</v>
      </c>
      <c r="S110" s="6">
        <v>18</v>
      </c>
      <c r="T110" s="6">
        <v>7</v>
      </c>
      <c r="V110" s="10"/>
      <c r="W110" s="1"/>
    </row>
    <row r="111" spans="11:23" ht="13.5">
      <c r="K111" s="10" t="s">
        <v>469</v>
      </c>
      <c r="L111" s="6">
        <v>7</v>
      </c>
      <c r="M111" s="6">
        <v>5</v>
      </c>
      <c r="N111" s="6">
        <v>3</v>
      </c>
      <c r="O111" s="6">
        <v>5</v>
      </c>
      <c r="P111" s="6">
        <v>10</v>
      </c>
      <c r="Q111" s="6">
        <v>70</v>
      </c>
      <c r="R111" s="6">
        <v>40</v>
      </c>
      <c r="S111" s="6">
        <v>20</v>
      </c>
      <c r="T111" s="6">
        <v>8</v>
      </c>
      <c r="V111" s="10"/>
      <c r="W111" s="1"/>
    </row>
    <row r="112" spans="11:23" ht="13.5">
      <c r="K112" s="10" t="s">
        <v>683</v>
      </c>
      <c r="L112" s="6">
        <v>8</v>
      </c>
      <c r="M112" s="6">
        <v>6</v>
      </c>
      <c r="N112" s="6">
        <v>5</v>
      </c>
      <c r="O112" s="6">
        <v>5</v>
      </c>
      <c r="P112" s="6">
        <v>11</v>
      </c>
      <c r="Q112" s="6">
        <v>77</v>
      </c>
      <c r="R112" s="6">
        <v>44</v>
      </c>
      <c r="S112" s="6">
        <v>22</v>
      </c>
      <c r="T112" s="6">
        <v>9</v>
      </c>
      <c r="V112" s="10"/>
      <c r="W112" s="1"/>
    </row>
    <row r="113" spans="11:23" ht="13.5">
      <c r="K113" s="10" t="s">
        <v>684</v>
      </c>
      <c r="L113" s="6">
        <v>8</v>
      </c>
      <c r="M113" s="6">
        <v>6</v>
      </c>
      <c r="N113" s="6">
        <v>6</v>
      </c>
      <c r="O113" s="6">
        <v>6</v>
      </c>
      <c r="P113" s="6">
        <v>12</v>
      </c>
      <c r="Q113" s="6">
        <v>84</v>
      </c>
      <c r="R113" s="6">
        <v>48</v>
      </c>
      <c r="S113" s="6">
        <v>24</v>
      </c>
      <c r="T113" s="6">
        <v>9</v>
      </c>
      <c r="V113" s="10"/>
      <c r="W113" s="1"/>
    </row>
    <row r="114" spans="11:23" ht="13.5">
      <c r="K114" s="10" t="s">
        <v>685</v>
      </c>
      <c r="L114" s="6">
        <v>9</v>
      </c>
      <c r="M114" s="6">
        <v>7</v>
      </c>
      <c r="N114" s="6">
        <v>6</v>
      </c>
      <c r="O114" s="6">
        <v>6</v>
      </c>
      <c r="P114" s="6">
        <v>13</v>
      </c>
      <c r="Q114" s="6">
        <v>91</v>
      </c>
      <c r="R114" s="6">
        <v>52</v>
      </c>
      <c r="S114" s="6">
        <v>26</v>
      </c>
      <c r="T114" s="6">
        <v>10</v>
      </c>
      <c r="V114" s="10"/>
      <c r="W114" s="1"/>
    </row>
    <row r="115" spans="11:23" ht="13.5">
      <c r="K115" s="10" t="s">
        <v>686</v>
      </c>
      <c r="L115" s="6">
        <v>10</v>
      </c>
      <c r="M115" s="6">
        <v>7</v>
      </c>
      <c r="N115" s="6">
        <v>7</v>
      </c>
      <c r="O115" s="6">
        <v>7</v>
      </c>
      <c r="P115" s="6">
        <v>14</v>
      </c>
      <c r="Q115" s="6">
        <v>98</v>
      </c>
      <c r="R115" s="6">
        <v>56</v>
      </c>
      <c r="S115" s="6">
        <v>28</v>
      </c>
      <c r="T115" s="6">
        <v>11</v>
      </c>
      <c r="V115" s="10"/>
      <c r="W115" s="1"/>
    </row>
    <row r="116" spans="11:23" ht="13.5">
      <c r="K116" s="10" t="s">
        <v>687</v>
      </c>
      <c r="L116" s="6">
        <v>11</v>
      </c>
      <c r="M116" s="6">
        <v>8</v>
      </c>
      <c r="N116" s="6">
        <v>7</v>
      </c>
      <c r="O116" s="6">
        <v>7</v>
      </c>
      <c r="P116" s="6">
        <v>15</v>
      </c>
      <c r="Q116" s="6">
        <v>105</v>
      </c>
      <c r="R116" s="6">
        <v>60</v>
      </c>
      <c r="S116" s="6">
        <v>30</v>
      </c>
      <c r="T116" s="6">
        <v>12</v>
      </c>
      <c r="V116" s="10"/>
      <c r="W116" s="1"/>
    </row>
    <row r="117" spans="11:23" ht="13.5">
      <c r="K117" s="10" t="s">
        <v>688</v>
      </c>
      <c r="L117" s="6">
        <v>11</v>
      </c>
      <c r="M117" s="6">
        <v>8</v>
      </c>
      <c r="N117" s="6">
        <v>7</v>
      </c>
      <c r="O117" s="6">
        <v>8</v>
      </c>
      <c r="P117" s="6">
        <v>16</v>
      </c>
      <c r="Q117" s="6">
        <v>112</v>
      </c>
      <c r="R117" s="6">
        <v>64</v>
      </c>
      <c r="S117" s="6">
        <v>32</v>
      </c>
      <c r="T117" s="6">
        <v>12</v>
      </c>
      <c r="V117" s="10"/>
      <c r="W117" s="1"/>
    </row>
    <row r="118" spans="11:23" ht="13.5">
      <c r="K118" s="10" t="s">
        <v>689</v>
      </c>
      <c r="L118" s="6">
        <v>12</v>
      </c>
      <c r="M118" s="6">
        <v>9</v>
      </c>
      <c r="N118" s="6">
        <v>8</v>
      </c>
      <c r="O118" s="6">
        <v>8</v>
      </c>
      <c r="P118" s="6">
        <v>17</v>
      </c>
      <c r="Q118" s="6">
        <v>119</v>
      </c>
      <c r="R118" s="6">
        <v>68</v>
      </c>
      <c r="S118" s="6">
        <v>34</v>
      </c>
      <c r="T118" s="6">
        <v>13</v>
      </c>
      <c r="V118" s="10"/>
      <c r="W118" s="1"/>
    </row>
    <row r="119" spans="11:23" ht="13.5">
      <c r="K119" s="10" t="s">
        <v>690</v>
      </c>
      <c r="L119" s="6">
        <v>12</v>
      </c>
      <c r="M119" s="6">
        <v>9</v>
      </c>
      <c r="N119" s="6">
        <v>8</v>
      </c>
      <c r="O119" s="6">
        <v>9</v>
      </c>
      <c r="P119" s="6">
        <v>18</v>
      </c>
      <c r="Q119" s="6">
        <v>126</v>
      </c>
      <c r="R119" s="6">
        <v>72</v>
      </c>
      <c r="S119" s="6">
        <v>36</v>
      </c>
      <c r="T119" s="6">
        <v>14</v>
      </c>
      <c r="V119" s="10"/>
      <c r="W119" s="1"/>
    </row>
    <row r="120" spans="11:23" ht="13.5">
      <c r="K120" s="10" t="s">
        <v>691</v>
      </c>
      <c r="L120" s="6">
        <v>13</v>
      </c>
      <c r="M120" s="6">
        <v>10</v>
      </c>
      <c r="N120" s="6">
        <v>9</v>
      </c>
      <c r="O120" s="6">
        <v>9</v>
      </c>
      <c r="P120" s="6">
        <v>19</v>
      </c>
      <c r="Q120" s="6">
        <v>133</v>
      </c>
      <c r="R120" s="6">
        <v>76</v>
      </c>
      <c r="S120" s="6">
        <v>38</v>
      </c>
      <c r="T120" s="6">
        <v>14</v>
      </c>
      <c r="V120" s="10"/>
      <c r="W120" s="1"/>
    </row>
    <row r="121" spans="11:23" ht="13.5">
      <c r="K121" s="10" t="s">
        <v>692</v>
      </c>
      <c r="L121" s="6">
        <v>14</v>
      </c>
      <c r="M121" s="6">
        <v>11</v>
      </c>
      <c r="N121" s="6">
        <v>9</v>
      </c>
      <c r="O121" s="6">
        <v>10</v>
      </c>
      <c r="P121" s="6">
        <v>20</v>
      </c>
      <c r="Q121" s="6">
        <v>140</v>
      </c>
      <c r="R121" s="6">
        <v>80</v>
      </c>
      <c r="S121" s="6">
        <v>40</v>
      </c>
      <c r="T121" s="6">
        <v>15</v>
      </c>
      <c r="V121" s="10"/>
      <c r="W121" s="1"/>
    </row>
    <row r="122" spans="11:23" ht="13.5">
      <c r="K122" s="10" t="s">
        <v>470</v>
      </c>
      <c r="L122" s="6">
        <v>2</v>
      </c>
      <c r="M122" s="6">
        <v>1</v>
      </c>
      <c r="N122" s="6">
        <v>0</v>
      </c>
      <c r="O122" s="6">
        <v>0</v>
      </c>
      <c r="P122" s="6">
        <v>1</v>
      </c>
      <c r="Q122" s="6">
        <v>7</v>
      </c>
      <c r="R122" s="6">
        <v>4</v>
      </c>
      <c r="S122" s="6">
        <v>2</v>
      </c>
      <c r="T122" s="6">
        <v>1</v>
      </c>
      <c r="V122" s="10"/>
      <c r="W122" s="1"/>
    </row>
    <row r="123" spans="11:23" ht="13.5">
      <c r="K123" s="10" t="s">
        <v>471</v>
      </c>
      <c r="L123" s="6">
        <v>2</v>
      </c>
      <c r="M123" s="6">
        <v>1</v>
      </c>
      <c r="N123" s="6">
        <v>0</v>
      </c>
      <c r="O123" s="6">
        <v>1</v>
      </c>
      <c r="P123" s="6">
        <v>2</v>
      </c>
      <c r="Q123" s="6">
        <v>14</v>
      </c>
      <c r="R123" s="6">
        <v>8</v>
      </c>
      <c r="S123" s="6">
        <v>4</v>
      </c>
      <c r="T123" s="6">
        <v>2</v>
      </c>
      <c r="V123" s="10"/>
      <c r="W123" s="1"/>
    </row>
    <row r="124" spans="11:23" ht="13.5">
      <c r="K124" s="10" t="s">
        <v>472</v>
      </c>
      <c r="L124" s="6">
        <v>3</v>
      </c>
      <c r="M124" s="6">
        <v>2</v>
      </c>
      <c r="N124" s="6">
        <v>1</v>
      </c>
      <c r="O124" s="6">
        <v>1</v>
      </c>
      <c r="P124" s="6">
        <v>3</v>
      </c>
      <c r="Q124" s="6">
        <v>21</v>
      </c>
      <c r="R124" s="6">
        <v>12</v>
      </c>
      <c r="S124" s="6">
        <v>6</v>
      </c>
      <c r="T124" s="6">
        <v>3</v>
      </c>
      <c r="V124" s="10"/>
      <c r="W124" s="1"/>
    </row>
    <row r="125" spans="11:23" ht="13.5">
      <c r="K125" s="10" t="s">
        <v>473</v>
      </c>
      <c r="L125" s="6">
        <v>3</v>
      </c>
      <c r="M125" s="6">
        <v>2</v>
      </c>
      <c r="N125" s="6">
        <v>1</v>
      </c>
      <c r="O125" s="6">
        <v>2</v>
      </c>
      <c r="P125" s="6">
        <v>4</v>
      </c>
      <c r="Q125" s="6">
        <v>28</v>
      </c>
      <c r="R125" s="6">
        <v>16</v>
      </c>
      <c r="S125" s="6">
        <v>8</v>
      </c>
      <c r="T125" s="6">
        <v>3</v>
      </c>
      <c r="V125" s="10"/>
      <c r="W125" s="1"/>
    </row>
    <row r="126" spans="10:23" ht="13.5">
      <c r="J126" s="26"/>
      <c r="K126" s="10" t="s">
        <v>474</v>
      </c>
      <c r="L126" s="6">
        <v>4</v>
      </c>
      <c r="M126" s="6">
        <v>3</v>
      </c>
      <c r="N126" s="6">
        <v>1</v>
      </c>
      <c r="O126" s="6">
        <v>2</v>
      </c>
      <c r="P126" s="6">
        <v>5</v>
      </c>
      <c r="Q126" s="6">
        <v>35</v>
      </c>
      <c r="R126" s="6">
        <v>20</v>
      </c>
      <c r="S126" s="6">
        <v>10</v>
      </c>
      <c r="T126" s="6">
        <v>4</v>
      </c>
      <c r="V126" s="10"/>
      <c r="W126" s="1"/>
    </row>
    <row r="127" spans="11:23" ht="13.5">
      <c r="K127" s="10" t="s">
        <v>475</v>
      </c>
      <c r="L127" s="6">
        <v>4</v>
      </c>
      <c r="M127" s="6">
        <v>3</v>
      </c>
      <c r="N127" s="6">
        <v>2</v>
      </c>
      <c r="O127" s="6">
        <v>3</v>
      </c>
      <c r="P127" s="6">
        <v>6</v>
      </c>
      <c r="Q127" s="6">
        <v>42</v>
      </c>
      <c r="R127" s="6">
        <v>24</v>
      </c>
      <c r="S127" s="6">
        <v>12</v>
      </c>
      <c r="T127" s="6">
        <v>5</v>
      </c>
      <c r="V127" s="10"/>
      <c r="W127" s="1"/>
    </row>
    <row r="128" spans="11:23" ht="13.5">
      <c r="K128" s="10" t="s">
        <v>476</v>
      </c>
      <c r="L128" s="6">
        <v>5</v>
      </c>
      <c r="M128" s="6">
        <v>4</v>
      </c>
      <c r="N128" s="6">
        <v>2</v>
      </c>
      <c r="O128" s="6">
        <v>3</v>
      </c>
      <c r="P128" s="6">
        <v>7</v>
      </c>
      <c r="Q128" s="6">
        <v>49</v>
      </c>
      <c r="R128" s="6">
        <v>28</v>
      </c>
      <c r="S128" s="6">
        <v>14</v>
      </c>
      <c r="T128" s="6">
        <v>6</v>
      </c>
      <c r="V128" s="10"/>
      <c r="W128" s="1"/>
    </row>
    <row r="129" spans="11:23" ht="13.5">
      <c r="K129" s="10" t="s">
        <v>477</v>
      </c>
      <c r="L129" s="6">
        <v>6</v>
      </c>
      <c r="M129" s="6">
        <v>4</v>
      </c>
      <c r="N129" s="6">
        <v>2</v>
      </c>
      <c r="O129" s="6">
        <v>4</v>
      </c>
      <c r="P129" s="6">
        <v>8</v>
      </c>
      <c r="Q129" s="6">
        <v>56</v>
      </c>
      <c r="R129" s="6">
        <v>32</v>
      </c>
      <c r="S129" s="6">
        <v>16</v>
      </c>
      <c r="T129" s="6">
        <v>6</v>
      </c>
      <c r="V129" s="10"/>
      <c r="W129" s="1"/>
    </row>
    <row r="130" spans="11:23" ht="13.5">
      <c r="K130" s="10" t="s">
        <v>478</v>
      </c>
      <c r="L130" s="6">
        <v>6</v>
      </c>
      <c r="M130" s="6">
        <v>5</v>
      </c>
      <c r="N130" s="6">
        <v>3</v>
      </c>
      <c r="O130" s="6">
        <v>4</v>
      </c>
      <c r="P130" s="6">
        <v>9</v>
      </c>
      <c r="Q130" s="6">
        <v>63</v>
      </c>
      <c r="R130" s="6">
        <v>36</v>
      </c>
      <c r="S130" s="6">
        <v>18</v>
      </c>
      <c r="T130" s="6">
        <v>7</v>
      </c>
      <c r="V130" s="10"/>
      <c r="W130" s="1"/>
    </row>
    <row r="131" spans="11:23" ht="13.5">
      <c r="K131" s="10" t="s">
        <v>479</v>
      </c>
      <c r="L131" s="6">
        <v>7</v>
      </c>
      <c r="M131" s="6">
        <v>5</v>
      </c>
      <c r="N131" s="6">
        <v>3</v>
      </c>
      <c r="O131" s="6">
        <v>5</v>
      </c>
      <c r="P131" s="6">
        <v>10</v>
      </c>
      <c r="Q131" s="6">
        <v>70</v>
      </c>
      <c r="R131" s="6">
        <v>40</v>
      </c>
      <c r="S131" s="6">
        <v>20</v>
      </c>
      <c r="T131" s="6">
        <v>8</v>
      </c>
      <c r="V131" s="10"/>
      <c r="W131" s="1"/>
    </row>
    <row r="132" spans="11:23" ht="13.5">
      <c r="K132" s="10" t="s">
        <v>673</v>
      </c>
      <c r="L132" s="6">
        <v>8</v>
      </c>
      <c r="M132" s="6">
        <v>6</v>
      </c>
      <c r="N132" s="6">
        <v>5</v>
      </c>
      <c r="O132" s="6">
        <v>5</v>
      </c>
      <c r="P132" s="6">
        <v>11</v>
      </c>
      <c r="Q132" s="6">
        <v>77</v>
      </c>
      <c r="R132" s="6">
        <v>44</v>
      </c>
      <c r="S132" s="6">
        <v>22</v>
      </c>
      <c r="T132" s="6">
        <v>9</v>
      </c>
      <c r="V132" s="10"/>
      <c r="W132" s="1"/>
    </row>
    <row r="133" spans="11:20" ht="13.5">
      <c r="K133" s="10" t="s">
        <v>674</v>
      </c>
      <c r="L133" s="6">
        <v>8</v>
      </c>
      <c r="M133" s="6">
        <v>6</v>
      </c>
      <c r="N133" s="6">
        <v>6</v>
      </c>
      <c r="O133" s="6">
        <v>6</v>
      </c>
      <c r="P133" s="6">
        <v>12</v>
      </c>
      <c r="Q133" s="6">
        <v>84</v>
      </c>
      <c r="R133" s="6">
        <v>48</v>
      </c>
      <c r="S133" s="6">
        <v>24</v>
      </c>
      <c r="T133" s="6">
        <v>9</v>
      </c>
    </row>
    <row r="134" spans="11:20" ht="13.5">
      <c r="K134" s="10" t="s">
        <v>675</v>
      </c>
      <c r="L134" s="6">
        <v>9</v>
      </c>
      <c r="M134" s="6">
        <v>7</v>
      </c>
      <c r="N134" s="6">
        <v>6</v>
      </c>
      <c r="O134" s="6">
        <v>6</v>
      </c>
      <c r="P134" s="6">
        <v>13</v>
      </c>
      <c r="Q134" s="6">
        <v>91</v>
      </c>
      <c r="R134" s="6">
        <v>52</v>
      </c>
      <c r="S134" s="6">
        <v>26</v>
      </c>
      <c r="T134" s="6">
        <v>10</v>
      </c>
    </row>
    <row r="135" spans="11:20" ht="13.5">
      <c r="K135" s="10" t="s">
        <v>676</v>
      </c>
      <c r="L135" s="6">
        <v>10</v>
      </c>
      <c r="M135" s="6">
        <v>7</v>
      </c>
      <c r="N135" s="6">
        <v>7</v>
      </c>
      <c r="O135" s="6">
        <v>7</v>
      </c>
      <c r="P135" s="6">
        <v>14</v>
      </c>
      <c r="Q135" s="6">
        <v>98</v>
      </c>
      <c r="R135" s="6">
        <v>56</v>
      </c>
      <c r="S135" s="6">
        <v>28</v>
      </c>
      <c r="T135" s="6">
        <v>11</v>
      </c>
    </row>
    <row r="136" spans="11:20" ht="13.5">
      <c r="K136" s="10" t="s">
        <v>677</v>
      </c>
      <c r="L136" s="6">
        <v>11</v>
      </c>
      <c r="M136" s="6">
        <v>8</v>
      </c>
      <c r="N136" s="6">
        <v>7</v>
      </c>
      <c r="O136" s="6">
        <v>7</v>
      </c>
      <c r="P136" s="6">
        <v>15</v>
      </c>
      <c r="Q136" s="6">
        <v>105</v>
      </c>
      <c r="R136" s="6">
        <v>60</v>
      </c>
      <c r="S136" s="6">
        <v>30</v>
      </c>
      <c r="T136" s="6">
        <v>12</v>
      </c>
    </row>
    <row r="137" spans="11:20" ht="13.5">
      <c r="K137" s="10" t="s">
        <v>678</v>
      </c>
      <c r="L137" s="6">
        <v>11</v>
      </c>
      <c r="M137" s="6">
        <v>8</v>
      </c>
      <c r="N137" s="6">
        <v>7</v>
      </c>
      <c r="O137" s="6">
        <v>8</v>
      </c>
      <c r="P137" s="6">
        <v>16</v>
      </c>
      <c r="Q137" s="6">
        <v>112</v>
      </c>
      <c r="R137" s="6">
        <v>64</v>
      </c>
      <c r="S137" s="6">
        <v>32</v>
      </c>
      <c r="T137" s="6">
        <v>12</v>
      </c>
    </row>
    <row r="138" spans="11:20" ht="13.5">
      <c r="K138" s="10" t="s">
        <v>679</v>
      </c>
      <c r="L138" s="6">
        <v>12</v>
      </c>
      <c r="M138" s="6">
        <v>9</v>
      </c>
      <c r="N138" s="6">
        <v>8</v>
      </c>
      <c r="O138" s="6">
        <v>8</v>
      </c>
      <c r="P138" s="6">
        <v>17</v>
      </c>
      <c r="Q138" s="6">
        <v>119</v>
      </c>
      <c r="R138" s="6">
        <v>68</v>
      </c>
      <c r="S138" s="6">
        <v>34</v>
      </c>
      <c r="T138" s="6">
        <v>13</v>
      </c>
    </row>
    <row r="139" spans="11:20" ht="13.5">
      <c r="K139" s="10" t="s">
        <v>680</v>
      </c>
      <c r="L139" s="6">
        <v>12</v>
      </c>
      <c r="M139" s="6">
        <v>9</v>
      </c>
      <c r="N139" s="6">
        <v>8</v>
      </c>
      <c r="O139" s="6">
        <v>9</v>
      </c>
      <c r="P139" s="6">
        <v>18</v>
      </c>
      <c r="Q139" s="6">
        <v>126</v>
      </c>
      <c r="R139" s="6">
        <v>72</v>
      </c>
      <c r="S139" s="6">
        <v>36</v>
      </c>
      <c r="T139" s="6">
        <v>14</v>
      </c>
    </row>
    <row r="140" spans="11:20" ht="13.5">
      <c r="K140" s="10" t="s">
        <v>681</v>
      </c>
      <c r="L140" s="6">
        <v>13</v>
      </c>
      <c r="M140" s="6">
        <v>10</v>
      </c>
      <c r="N140" s="6">
        <v>9</v>
      </c>
      <c r="O140" s="6">
        <v>9</v>
      </c>
      <c r="P140" s="6">
        <v>19</v>
      </c>
      <c r="Q140" s="6">
        <v>133</v>
      </c>
      <c r="R140" s="6">
        <v>76</v>
      </c>
      <c r="S140" s="6">
        <v>38</v>
      </c>
      <c r="T140" s="6">
        <v>14</v>
      </c>
    </row>
    <row r="141" spans="11:20" ht="13.5">
      <c r="K141" s="10" t="s">
        <v>682</v>
      </c>
      <c r="L141" s="6">
        <v>14</v>
      </c>
      <c r="M141" s="6">
        <v>11</v>
      </c>
      <c r="N141" s="6">
        <v>9</v>
      </c>
      <c r="O141" s="6">
        <v>10</v>
      </c>
      <c r="P141" s="6">
        <v>20</v>
      </c>
      <c r="Q141" s="6">
        <v>140</v>
      </c>
      <c r="R141" s="6">
        <v>80</v>
      </c>
      <c r="S141" s="6">
        <v>40</v>
      </c>
      <c r="T141" s="6">
        <v>15</v>
      </c>
    </row>
    <row r="142" spans="11:20" ht="13.5">
      <c r="K142" s="10" t="s">
        <v>296</v>
      </c>
      <c r="L142" s="6">
        <v>1</v>
      </c>
      <c r="M142" s="6">
        <v>0</v>
      </c>
      <c r="N142" s="6">
        <v>0</v>
      </c>
      <c r="O142" s="6">
        <v>0</v>
      </c>
      <c r="P142" s="6">
        <v>0</v>
      </c>
      <c r="Q142" s="6">
        <v>7</v>
      </c>
      <c r="R142" s="6">
        <v>4</v>
      </c>
      <c r="S142" s="6">
        <v>2</v>
      </c>
      <c r="T142" s="6">
        <v>2</v>
      </c>
    </row>
    <row r="143" spans="11:20" ht="13.5">
      <c r="K143" s="10" t="s">
        <v>297</v>
      </c>
      <c r="L143" s="6">
        <v>2</v>
      </c>
      <c r="M143" s="6">
        <v>0</v>
      </c>
      <c r="N143" s="6">
        <v>1</v>
      </c>
      <c r="O143" s="6">
        <v>0</v>
      </c>
      <c r="P143" s="6">
        <v>0</v>
      </c>
      <c r="Q143" s="6">
        <v>15</v>
      </c>
      <c r="R143" s="6">
        <v>8</v>
      </c>
      <c r="S143" s="6">
        <v>4</v>
      </c>
      <c r="T143" s="6">
        <v>3</v>
      </c>
    </row>
    <row r="144" spans="11:20" ht="13.5">
      <c r="K144" s="10" t="s">
        <v>298</v>
      </c>
      <c r="L144" s="6">
        <v>2</v>
      </c>
      <c r="M144" s="6">
        <v>1</v>
      </c>
      <c r="N144" s="6">
        <v>1</v>
      </c>
      <c r="O144" s="6">
        <v>1</v>
      </c>
      <c r="P144" s="6">
        <v>1</v>
      </c>
      <c r="Q144" s="6">
        <v>23</v>
      </c>
      <c r="R144" s="6">
        <v>12</v>
      </c>
      <c r="S144" s="6">
        <v>6</v>
      </c>
      <c r="T144" s="6">
        <v>4</v>
      </c>
    </row>
    <row r="145" spans="11:20" ht="13.5">
      <c r="K145" s="10" t="s">
        <v>299</v>
      </c>
      <c r="L145" s="6">
        <v>3</v>
      </c>
      <c r="M145" s="6">
        <v>1</v>
      </c>
      <c r="N145" s="6">
        <v>2</v>
      </c>
      <c r="O145" s="6">
        <v>1</v>
      </c>
      <c r="P145" s="6">
        <v>1</v>
      </c>
      <c r="Q145" s="6">
        <v>30</v>
      </c>
      <c r="R145" s="6">
        <v>16</v>
      </c>
      <c r="S145" s="6">
        <v>8</v>
      </c>
      <c r="T145" s="6">
        <v>5</v>
      </c>
    </row>
    <row r="146" spans="11:20" ht="13.5">
      <c r="K146" s="10" t="s">
        <v>300</v>
      </c>
      <c r="L146" s="6">
        <v>3</v>
      </c>
      <c r="M146" s="6">
        <v>1</v>
      </c>
      <c r="N146" s="6">
        <v>2</v>
      </c>
      <c r="O146" s="6">
        <v>1</v>
      </c>
      <c r="P146" s="6">
        <v>1</v>
      </c>
      <c r="Q146" s="6">
        <v>37</v>
      </c>
      <c r="R146" s="6">
        <v>20</v>
      </c>
      <c r="S146" s="6">
        <v>10</v>
      </c>
      <c r="T146" s="6">
        <v>6</v>
      </c>
    </row>
    <row r="147" spans="11:20" ht="13.5">
      <c r="K147" s="10" t="s">
        <v>301</v>
      </c>
      <c r="L147" s="6">
        <v>4</v>
      </c>
      <c r="M147" s="6">
        <v>2</v>
      </c>
      <c r="N147" s="6">
        <v>3</v>
      </c>
      <c r="O147" s="6">
        <v>2</v>
      </c>
      <c r="P147" s="6">
        <v>2</v>
      </c>
      <c r="Q147" s="6">
        <v>44</v>
      </c>
      <c r="R147" s="6">
        <v>24</v>
      </c>
      <c r="S147" s="6">
        <v>12</v>
      </c>
      <c r="T147" s="6">
        <v>7</v>
      </c>
    </row>
    <row r="148" spans="11:20" ht="13.5">
      <c r="K148" s="10" t="s">
        <v>302</v>
      </c>
      <c r="L148" s="6">
        <v>4</v>
      </c>
      <c r="M148" s="6">
        <v>2</v>
      </c>
      <c r="N148" s="6">
        <v>3</v>
      </c>
      <c r="O148" s="6">
        <v>2</v>
      </c>
      <c r="P148" s="6">
        <v>2</v>
      </c>
      <c r="Q148" s="6">
        <v>51</v>
      </c>
      <c r="R148" s="6">
        <v>28</v>
      </c>
      <c r="S148" s="6">
        <v>14</v>
      </c>
      <c r="T148" s="6">
        <v>8</v>
      </c>
    </row>
    <row r="149" spans="11:20" ht="13.5">
      <c r="K149" s="10" t="s">
        <v>303</v>
      </c>
      <c r="L149" s="6">
        <v>5</v>
      </c>
      <c r="M149" s="6">
        <v>3</v>
      </c>
      <c r="N149" s="6">
        <v>4</v>
      </c>
      <c r="O149" s="6">
        <v>3</v>
      </c>
      <c r="P149" s="6">
        <v>3</v>
      </c>
      <c r="Q149" s="6">
        <v>58</v>
      </c>
      <c r="R149" s="6">
        <v>32</v>
      </c>
      <c r="S149" s="6">
        <v>16</v>
      </c>
      <c r="T149" s="6">
        <v>9</v>
      </c>
    </row>
    <row r="150" spans="11:20" ht="13.5">
      <c r="K150" s="10" t="s">
        <v>304</v>
      </c>
      <c r="L150" s="6">
        <v>5</v>
      </c>
      <c r="M150" s="6">
        <v>3</v>
      </c>
      <c r="N150" s="6">
        <v>4</v>
      </c>
      <c r="O150" s="6">
        <v>3</v>
      </c>
      <c r="P150" s="6">
        <v>3</v>
      </c>
      <c r="Q150" s="6">
        <v>66</v>
      </c>
      <c r="R150" s="6">
        <v>36</v>
      </c>
      <c r="S150" s="6">
        <v>18</v>
      </c>
      <c r="T150" s="6">
        <v>10</v>
      </c>
    </row>
    <row r="151" spans="11:20" ht="13.5">
      <c r="K151" s="10" t="s">
        <v>305</v>
      </c>
      <c r="L151" s="6">
        <v>6</v>
      </c>
      <c r="M151" s="6">
        <v>4</v>
      </c>
      <c r="N151" s="6">
        <v>5</v>
      </c>
      <c r="O151" s="6">
        <v>4</v>
      </c>
      <c r="P151" s="6">
        <v>4</v>
      </c>
      <c r="Q151" s="6">
        <v>74</v>
      </c>
      <c r="R151" s="6">
        <v>40</v>
      </c>
      <c r="S151" s="6">
        <v>20</v>
      </c>
      <c r="T151" s="6">
        <v>11</v>
      </c>
    </row>
    <row r="152" spans="11:20" ht="13.5">
      <c r="K152" s="10" t="s">
        <v>663</v>
      </c>
      <c r="L152" s="6">
        <v>7</v>
      </c>
      <c r="M152" s="6">
        <v>5</v>
      </c>
      <c r="N152" s="6">
        <v>5</v>
      </c>
      <c r="O152" s="6">
        <v>5</v>
      </c>
      <c r="P152" s="6">
        <v>5</v>
      </c>
      <c r="Q152" s="6">
        <v>82</v>
      </c>
      <c r="R152" s="6">
        <v>44</v>
      </c>
      <c r="S152" s="6">
        <v>22</v>
      </c>
      <c r="T152" s="6">
        <v>12</v>
      </c>
    </row>
    <row r="153" spans="11:20" ht="13.5">
      <c r="K153" s="10" t="s">
        <v>664</v>
      </c>
      <c r="L153" s="6">
        <v>7</v>
      </c>
      <c r="M153" s="6">
        <v>5</v>
      </c>
      <c r="N153" s="6">
        <v>6</v>
      </c>
      <c r="O153" s="6">
        <v>5</v>
      </c>
      <c r="P153" s="6">
        <v>5</v>
      </c>
      <c r="Q153" s="6">
        <v>90</v>
      </c>
      <c r="R153" s="6">
        <v>48</v>
      </c>
      <c r="S153" s="6">
        <v>24</v>
      </c>
      <c r="T153" s="6">
        <v>13</v>
      </c>
    </row>
    <row r="154" spans="11:20" ht="13.5">
      <c r="K154" s="10" t="s">
        <v>665</v>
      </c>
      <c r="L154" s="6">
        <v>8</v>
      </c>
      <c r="M154" s="6">
        <v>6</v>
      </c>
      <c r="N154" s="6">
        <v>6</v>
      </c>
      <c r="O154" s="6">
        <v>6</v>
      </c>
      <c r="P154" s="6">
        <v>6</v>
      </c>
      <c r="Q154" s="6">
        <v>98</v>
      </c>
      <c r="R154" s="6">
        <v>52</v>
      </c>
      <c r="S154" s="6">
        <v>26</v>
      </c>
      <c r="T154" s="6">
        <v>14</v>
      </c>
    </row>
    <row r="155" spans="11:20" ht="13.5">
      <c r="K155" s="10" t="s">
        <v>666</v>
      </c>
      <c r="L155" s="6">
        <v>8</v>
      </c>
      <c r="M155" s="6">
        <v>6</v>
      </c>
      <c r="N155" s="6">
        <v>7</v>
      </c>
      <c r="O155" s="6">
        <v>6</v>
      </c>
      <c r="P155" s="6">
        <v>6</v>
      </c>
      <c r="Q155" s="6">
        <v>106</v>
      </c>
      <c r="R155" s="6">
        <v>56</v>
      </c>
      <c r="S155" s="6">
        <v>28</v>
      </c>
      <c r="T155" s="6">
        <v>15</v>
      </c>
    </row>
    <row r="156" spans="11:20" ht="13.5">
      <c r="K156" s="10" t="s">
        <v>667</v>
      </c>
      <c r="L156" s="6">
        <v>9</v>
      </c>
      <c r="M156" s="6">
        <v>7</v>
      </c>
      <c r="N156" s="6">
        <v>7</v>
      </c>
      <c r="O156" s="6">
        <v>7</v>
      </c>
      <c r="P156" s="6">
        <v>6</v>
      </c>
      <c r="Q156" s="6">
        <v>114</v>
      </c>
      <c r="R156" s="6">
        <v>60</v>
      </c>
      <c r="S156" s="6">
        <v>30</v>
      </c>
      <c r="T156" s="6">
        <v>16</v>
      </c>
    </row>
    <row r="157" spans="11:20" ht="13.5">
      <c r="K157" s="10" t="s">
        <v>668</v>
      </c>
      <c r="L157" s="6">
        <v>9</v>
      </c>
      <c r="M157" s="6">
        <v>7</v>
      </c>
      <c r="N157" s="6">
        <v>7</v>
      </c>
      <c r="O157" s="6">
        <v>7</v>
      </c>
      <c r="P157" s="6">
        <v>7</v>
      </c>
      <c r="Q157" s="6">
        <v>122</v>
      </c>
      <c r="R157" s="6">
        <v>64</v>
      </c>
      <c r="S157" s="6">
        <v>32</v>
      </c>
      <c r="T157" s="6">
        <v>17</v>
      </c>
    </row>
    <row r="158" spans="11:20" ht="13.5">
      <c r="K158" s="10" t="s">
        <v>669</v>
      </c>
      <c r="L158" s="6">
        <v>10</v>
      </c>
      <c r="M158" s="6">
        <v>8</v>
      </c>
      <c r="N158" s="6">
        <v>8</v>
      </c>
      <c r="O158" s="6">
        <v>8</v>
      </c>
      <c r="P158" s="6">
        <v>7</v>
      </c>
      <c r="Q158" s="6">
        <v>130</v>
      </c>
      <c r="R158" s="6">
        <v>68</v>
      </c>
      <c r="S158" s="6">
        <v>34</v>
      </c>
      <c r="T158" s="6">
        <v>18</v>
      </c>
    </row>
    <row r="159" spans="11:20" ht="13.5">
      <c r="K159" s="10" t="s">
        <v>670</v>
      </c>
      <c r="L159" s="6">
        <v>10</v>
      </c>
      <c r="M159" s="6">
        <v>8</v>
      </c>
      <c r="N159" s="6">
        <v>8</v>
      </c>
      <c r="O159" s="6">
        <v>8</v>
      </c>
      <c r="P159" s="6">
        <v>8</v>
      </c>
      <c r="Q159" s="6">
        <v>138</v>
      </c>
      <c r="R159" s="6">
        <v>72</v>
      </c>
      <c r="S159" s="6">
        <v>36</v>
      </c>
      <c r="T159" s="6">
        <v>19</v>
      </c>
    </row>
    <row r="160" spans="11:20" ht="13.5">
      <c r="K160" s="10" t="s">
        <v>671</v>
      </c>
      <c r="L160" s="6">
        <v>11</v>
      </c>
      <c r="M160" s="6">
        <v>8</v>
      </c>
      <c r="N160" s="6">
        <v>9</v>
      </c>
      <c r="O160" s="6">
        <v>8</v>
      </c>
      <c r="P160" s="6">
        <v>8</v>
      </c>
      <c r="Q160" s="6">
        <v>146</v>
      </c>
      <c r="R160" s="6">
        <v>76</v>
      </c>
      <c r="S160" s="6">
        <v>38</v>
      </c>
      <c r="T160" s="6">
        <v>20</v>
      </c>
    </row>
    <row r="161" spans="11:20" ht="13.5">
      <c r="K161" s="10" t="s">
        <v>672</v>
      </c>
      <c r="L161" s="6">
        <v>12</v>
      </c>
      <c r="M161" s="6">
        <v>9</v>
      </c>
      <c r="N161" s="6">
        <v>9</v>
      </c>
      <c r="O161" s="6">
        <v>9</v>
      </c>
      <c r="P161" s="6">
        <v>9</v>
      </c>
      <c r="Q161" s="6">
        <v>154</v>
      </c>
      <c r="R161" s="6">
        <v>80</v>
      </c>
      <c r="S161" s="6">
        <v>40</v>
      </c>
      <c r="T161" s="6">
        <v>21</v>
      </c>
    </row>
    <row r="162" spans="11:20" ht="13.5">
      <c r="K162" s="10" t="s">
        <v>286</v>
      </c>
      <c r="L162" s="6">
        <v>1</v>
      </c>
      <c r="M162" s="6">
        <v>0</v>
      </c>
      <c r="N162" s="6">
        <v>2</v>
      </c>
      <c r="O162" s="6">
        <v>0</v>
      </c>
      <c r="P162" s="6">
        <v>0</v>
      </c>
      <c r="Q162" s="6">
        <v>7</v>
      </c>
      <c r="R162" s="6">
        <v>3</v>
      </c>
      <c r="S162" s="6">
        <v>3</v>
      </c>
      <c r="T162" s="6">
        <v>1</v>
      </c>
    </row>
    <row r="163" spans="11:20" ht="13.5">
      <c r="K163" s="10" t="s">
        <v>287</v>
      </c>
      <c r="L163" s="6">
        <v>1</v>
      </c>
      <c r="M163" s="6">
        <v>0</v>
      </c>
      <c r="N163" s="6">
        <v>2</v>
      </c>
      <c r="O163" s="6">
        <v>1</v>
      </c>
      <c r="P163" s="6">
        <v>1</v>
      </c>
      <c r="Q163" s="6">
        <v>15</v>
      </c>
      <c r="R163" s="6">
        <v>7</v>
      </c>
      <c r="S163" s="6">
        <v>6</v>
      </c>
      <c r="T163" s="6">
        <v>2</v>
      </c>
    </row>
    <row r="164" spans="11:20" ht="13.5">
      <c r="K164" s="10" t="s">
        <v>288</v>
      </c>
      <c r="L164" s="6">
        <v>2</v>
      </c>
      <c r="M164" s="6">
        <v>1</v>
      </c>
      <c r="N164" s="6">
        <v>3</v>
      </c>
      <c r="O164" s="6">
        <v>1</v>
      </c>
      <c r="P164" s="6">
        <v>1</v>
      </c>
      <c r="Q164" s="6">
        <v>23</v>
      </c>
      <c r="R164" s="6">
        <v>10</v>
      </c>
      <c r="S164" s="6">
        <v>10</v>
      </c>
      <c r="T164" s="6">
        <v>3</v>
      </c>
    </row>
    <row r="165" spans="11:20" ht="13.5">
      <c r="K165" s="10" t="s">
        <v>289</v>
      </c>
      <c r="L165" s="6">
        <v>2</v>
      </c>
      <c r="M165" s="6">
        <v>1</v>
      </c>
      <c r="N165" s="6">
        <v>3</v>
      </c>
      <c r="O165" s="6">
        <v>2</v>
      </c>
      <c r="P165" s="6">
        <v>2</v>
      </c>
      <c r="Q165" s="6">
        <v>31</v>
      </c>
      <c r="R165" s="6">
        <v>14</v>
      </c>
      <c r="S165" s="6">
        <v>13</v>
      </c>
      <c r="T165" s="6">
        <v>3</v>
      </c>
    </row>
    <row r="166" spans="11:20" ht="13.5">
      <c r="K166" s="10" t="s">
        <v>290</v>
      </c>
      <c r="L166" s="6">
        <v>3</v>
      </c>
      <c r="M166" s="6">
        <v>1</v>
      </c>
      <c r="N166" s="6">
        <v>4</v>
      </c>
      <c r="O166" s="6">
        <v>2</v>
      </c>
      <c r="P166" s="6">
        <v>2</v>
      </c>
      <c r="Q166" s="6">
        <v>39</v>
      </c>
      <c r="R166" s="6">
        <v>18</v>
      </c>
      <c r="S166" s="6">
        <v>16</v>
      </c>
      <c r="T166" s="6">
        <v>4</v>
      </c>
    </row>
    <row r="167" spans="11:20" ht="13.5">
      <c r="K167" s="10" t="s">
        <v>291</v>
      </c>
      <c r="L167" s="6">
        <v>3</v>
      </c>
      <c r="M167" s="6">
        <v>2</v>
      </c>
      <c r="N167" s="6">
        <v>4</v>
      </c>
      <c r="O167" s="6">
        <v>3</v>
      </c>
      <c r="P167" s="6">
        <v>3</v>
      </c>
      <c r="Q167" s="6">
        <v>47</v>
      </c>
      <c r="R167" s="6">
        <v>22</v>
      </c>
      <c r="S167" s="6">
        <v>19</v>
      </c>
      <c r="T167" s="6">
        <v>5</v>
      </c>
    </row>
    <row r="168" spans="11:20" ht="13.5">
      <c r="K168" s="10" t="s">
        <v>292</v>
      </c>
      <c r="L168" s="6">
        <v>4</v>
      </c>
      <c r="M168" s="6">
        <v>2</v>
      </c>
      <c r="N168" s="6">
        <v>5</v>
      </c>
      <c r="O168" s="6">
        <v>3</v>
      </c>
      <c r="P168" s="6">
        <v>3</v>
      </c>
      <c r="Q168" s="6">
        <v>55</v>
      </c>
      <c r="R168" s="6">
        <v>26</v>
      </c>
      <c r="S168" s="6">
        <v>22</v>
      </c>
      <c r="T168" s="6">
        <v>6</v>
      </c>
    </row>
    <row r="169" spans="11:20" ht="13.5">
      <c r="K169" s="10" t="s">
        <v>293</v>
      </c>
      <c r="L169" s="6">
        <v>4</v>
      </c>
      <c r="M169" s="6">
        <v>3</v>
      </c>
      <c r="N169" s="6">
        <v>6</v>
      </c>
      <c r="O169" s="6">
        <v>4</v>
      </c>
      <c r="P169" s="6">
        <v>4</v>
      </c>
      <c r="Q169" s="6">
        <v>63</v>
      </c>
      <c r="R169" s="6">
        <v>30</v>
      </c>
      <c r="S169" s="6">
        <v>25</v>
      </c>
      <c r="T169" s="6">
        <v>6</v>
      </c>
    </row>
    <row r="170" spans="11:20" ht="13.5">
      <c r="K170" s="10" t="s">
        <v>294</v>
      </c>
      <c r="L170" s="6">
        <v>5</v>
      </c>
      <c r="M170" s="6">
        <v>3</v>
      </c>
      <c r="N170" s="6">
        <v>6</v>
      </c>
      <c r="O170" s="6">
        <v>4</v>
      </c>
      <c r="P170" s="6">
        <v>4</v>
      </c>
      <c r="Q170" s="6">
        <v>71</v>
      </c>
      <c r="R170" s="6">
        <v>34</v>
      </c>
      <c r="S170" s="6">
        <v>28</v>
      </c>
      <c r="T170" s="6">
        <v>7</v>
      </c>
    </row>
    <row r="171" spans="11:20" ht="13.5">
      <c r="K171" s="10" t="s">
        <v>295</v>
      </c>
      <c r="L171" s="6">
        <v>5</v>
      </c>
      <c r="M171" s="6">
        <v>4</v>
      </c>
      <c r="N171" s="6">
        <v>7</v>
      </c>
      <c r="O171" s="6">
        <v>5</v>
      </c>
      <c r="P171" s="6">
        <v>5</v>
      </c>
      <c r="Q171" s="6">
        <v>79</v>
      </c>
      <c r="R171" s="6">
        <v>38</v>
      </c>
      <c r="S171" s="6">
        <v>31</v>
      </c>
      <c r="T171" s="6">
        <v>8</v>
      </c>
    </row>
    <row r="172" spans="11:20" ht="13.5">
      <c r="K172" s="10" t="s">
        <v>653</v>
      </c>
      <c r="L172" s="6">
        <v>6</v>
      </c>
      <c r="M172" s="6">
        <v>5</v>
      </c>
      <c r="N172" s="6">
        <v>8</v>
      </c>
      <c r="O172" s="6">
        <v>5</v>
      </c>
      <c r="P172" s="6">
        <v>6</v>
      </c>
      <c r="Q172" s="6">
        <v>87</v>
      </c>
      <c r="R172" s="6">
        <v>42</v>
      </c>
      <c r="S172" s="6">
        <v>34</v>
      </c>
      <c r="T172" s="6">
        <v>9</v>
      </c>
    </row>
    <row r="173" spans="11:20" ht="13.5">
      <c r="K173" s="10" t="s">
        <v>654</v>
      </c>
      <c r="L173" s="6">
        <v>6</v>
      </c>
      <c r="M173" s="6">
        <v>5</v>
      </c>
      <c r="N173" s="6">
        <v>8</v>
      </c>
      <c r="O173" s="6">
        <v>6</v>
      </c>
      <c r="P173" s="6">
        <v>6</v>
      </c>
      <c r="Q173" s="6">
        <v>95</v>
      </c>
      <c r="R173" s="6">
        <v>46</v>
      </c>
      <c r="S173" s="6">
        <v>37</v>
      </c>
      <c r="T173" s="6">
        <v>9</v>
      </c>
    </row>
    <row r="174" spans="11:20" ht="13.5">
      <c r="K174" s="10" t="s">
        <v>655</v>
      </c>
      <c r="L174" s="6">
        <v>7</v>
      </c>
      <c r="M174" s="6">
        <v>6</v>
      </c>
      <c r="N174" s="6">
        <v>9</v>
      </c>
      <c r="O174" s="6">
        <v>6</v>
      </c>
      <c r="P174" s="6">
        <v>7</v>
      </c>
      <c r="Q174" s="6">
        <v>103</v>
      </c>
      <c r="R174" s="6">
        <v>49</v>
      </c>
      <c r="S174" s="6">
        <v>41</v>
      </c>
      <c r="T174" s="6">
        <v>10</v>
      </c>
    </row>
    <row r="175" spans="11:20" ht="13.5">
      <c r="K175" s="10" t="s">
        <v>656</v>
      </c>
      <c r="L175" s="6">
        <v>7</v>
      </c>
      <c r="M175" s="6">
        <v>6</v>
      </c>
      <c r="N175" s="6">
        <v>10</v>
      </c>
      <c r="O175" s="6">
        <v>7</v>
      </c>
      <c r="P175" s="6">
        <v>7</v>
      </c>
      <c r="Q175" s="6">
        <v>111</v>
      </c>
      <c r="R175" s="6">
        <v>53</v>
      </c>
      <c r="S175" s="6">
        <v>44</v>
      </c>
      <c r="T175" s="6">
        <v>11</v>
      </c>
    </row>
    <row r="176" spans="11:20" ht="13.5">
      <c r="K176" s="10" t="s">
        <v>657</v>
      </c>
      <c r="L176" s="6">
        <v>8</v>
      </c>
      <c r="M176" s="6">
        <v>7</v>
      </c>
      <c r="N176" s="6">
        <v>11</v>
      </c>
      <c r="O176" s="6">
        <v>7</v>
      </c>
      <c r="P176" s="6">
        <v>8</v>
      </c>
      <c r="Q176" s="6">
        <v>119</v>
      </c>
      <c r="R176" s="6">
        <v>57</v>
      </c>
      <c r="S176" s="6">
        <v>47</v>
      </c>
      <c r="T176" s="6">
        <v>12</v>
      </c>
    </row>
    <row r="177" spans="11:20" ht="13.5">
      <c r="K177" s="10" t="s">
        <v>658</v>
      </c>
      <c r="L177" s="6">
        <v>8</v>
      </c>
      <c r="M177" s="6">
        <v>7</v>
      </c>
      <c r="N177" s="6">
        <v>11</v>
      </c>
      <c r="O177" s="6">
        <v>8</v>
      </c>
      <c r="P177" s="6">
        <v>8</v>
      </c>
      <c r="Q177" s="6">
        <v>127</v>
      </c>
      <c r="R177" s="6">
        <v>61</v>
      </c>
      <c r="S177" s="6">
        <v>50</v>
      </c>
      <c r="T177" s="6">
        <v>12</v>
      </c>
    </row>
    <row r="178" spans="11:20" ht="13.5">
      <c r="K178" s="10" t="s">
        <v>659</v>
      </c>
      <c r="L178" s="6">
        <v>9</v>
      </c>
      <c r="M178" s="6">
        <v>8</v>
      </c>
      <c r="N178" s="6">
        <v>12</v>
      </c>
      <c r="O178" s="6">
        <v>8</v>
      </c>
      <c r="P178" s="6">
        <v>9</v>
      </c>
      <c r="Q178" s="6">
        <v>135</v>
      </c>
      <c r="R178" s="6">
        <v>65</v>
      </c>
      <c r="S178" s="6">
        <v>53</v>
      </c>
      <c r="T178" s="6">
        <v>13</v>
      </c>
    </row>
    <row r="179" spans="11:20" ht="13.5">
      <c r="K179" s="10" t="s">
        <v>660</v>
      </c>
      <c r="L179" s="6">
        <v>9</v>
      </c>
      <c r="M179" s="6">
        <v>8</v>
      </c>
      <c r="N179" s="6">
        <v>12</v>
      </c>
      <c r="O179" s="6">
        <v>9</v>
      </c>
      <c r="P179" s="6">
        <v>10</v>
      </c>
      <c r="Q179" s="6">
        <v>143</v>
      </c>
      <c r="R179" s="6">
        <v>69</v>
      </c>
      <c r="S179" s="6">
        <v>56</v>
      </c>
      <c r="T179" s="6">
        <v>14</v>
      </c>
    </row>
    <row r="180" spans="11:20" ht="13.5">
      <c r="K180" s="10" t="s">
        <v>661</v>
      </c>
      <c r="L180" s="6">
        <v>10</v>
      </c>
      <c r="M180" s="6">
        <v>8</v>
      </c>
      <c r="N180" s="6">
        <v>13</v>
      </c>
      <c r="O180" s="6">
        <v>9</v>
      </c>
      <c r="P180" s="6">
        <v>11</v>
      </c>
      <c r="Q180" s="6">
        <v>151</v>
      </c>
      <c r="R180" s="6">
        <v>73</v>
      </c>
      <c r="S180" s="6">
        <v>59</v>
      </c>
      <c r="T180" s="6">
        <v>15</v>
      </c>
    </row>
    <row r="181" spans="11:20" ht="13.5">
      <c r="K181" s="10" t="s">
        <v>662</v>
      </c>
      <c r="L181" s="6">
        <v>10</v>
      </c>
      <c r="M181" s="6">
        <v>9</v>
      </c>
      <c r="N181" s="6">
        <v>14</v>
      </c>
      <c r="O181" s="6">
        <v>10</v>
      </c>
      <c r="P181" s="6">
        <v>12</v>
      </c>
      <c r="Q181" s="6">
        <v>159</v>
      </c>
      <c r="R181" s="6">
        <v>77</v>
      </c>
      <c r="S181" s="6">
        <v>62</v>
      </c>
      <c r="T181" s="6">
        <v>16</v>
      </c>
    </row>
    <row r="182" spans="11:20" ht="13.5">
      <c r="K182" s="10" t="s">
        <v>276</v>
      </c>
      <c r="L182" s="6">
        <v>1</v>
      </c>
      <c r="M182" s="6">
        <v>1</v>
      </c>
      <c r="N182" s="6">
        <v>1</v>
      </c>
      <c r="O182" s="6">
        <v>1</v>
      </c>
      <c r="P182" s="6">
        <v>2</v>
      </c>
      <c r="Q182" s="6">
        <v>7</v>
      </c>
      <c r="R182" s="6">
        <v>3</v>
      </c>
      <c r="S182" s="6">
        <v>3</v>
      </c>
      <c r="T182" s="6">
        <v>1</v>
      </c>
    </row>
    <row r="183" spans="11:20" ht="13.5">
      <c r="K183" s="10" t="s">
        <v>277</v>
      </c>
      <c r="L183" s="6">
        <v>2</v>
      </c>
      <c r="M183" s="6">
        <v>2</v>
      </c>
      <c r="N183" s="6">
        <v>2</v>
      </c>
      <c r="O183" s="6">
        <v>2</v>
      </c>
      <c r="P183" s="6">
        <v>2</v>
      </c>
      <c r="Q183" s="6">
        <v>14</v>
      </c>
      <c r="R183" s="6">
        <v>6</v>
      </c>
      <c r="S183" s="6">
        <v>6</v>
      </c>
      <c r="T183" s="6">
        <v>2</v>
      </c>
    </row>
    <row r="184" spans="11:20" ht="13.5">
      <c r="K184" s="10" t="s">
        <v>278</v>
      </c>
      <c r="L184" s="6">
        <v>2</v>
      </c>
      <c r="M184" s="6">
        <v>2</v>
      </c>
      <c r="N184" s="6">
        <v>2</v>
      </c>
      <c r="O184" s="6">
        <v>2</v>
      </c>
      <c r="P184" s="6">
        <v>3</v>
      </c>
      <c r="Q184" s="6">
        <v>21</v>
      </c>
      <c r="R184" s="6">
        <v>9</v>
      </c>
      <c r="S184" s="6">
        <v>9</v>
      </c>
      <c r="T184" s="6">
        <v>2</v>
      </c>
    </row>
    <row r="185" spans="11:20" ht="13.5">
      <c r="K185" s="10" t="s">
        <v>279</v>
      </c>
      <c r="L185" s="6">
        <v>3</v>
      </c>
      <c r="M185" s="6">
        <v>3</v>
      </c>
      <c r="N185" s="6">
        <v>3</v>
      </c>
      <c r="O185" s="6">
        <v>3</v>
      </c>
      <c r="P185" s="6">
        <v>4</v>
      </c>
      <c r="Q185" s="6">
        <v>28</v>
      </c>
      <c r="R185" s="6">
        <v>12</v>
      </c>
      <c r="S185" s="6">
        <v>12</v>
      </c>
      <c r="T185" s="6">
        <v>3</v>
      </c>
    </row>
    <row r="186" spans="11:20" ht="13.5">
      <c r="K186" s="10" t="s">
        <v>280</v>
      </c>
      <c r="L186" s="6">
        <v>3</v>
      </c>
      <c r="M186" s="6">
        <v>3</v>
      </c>
      <c r="N186" s="6">
        <v>3</v>
      </c>
      <c r="O186" s="6">
        <v>3</v>
      </c>
      <c r="P186" s="6">
        <v>5</v>
      </c>
      <c r="Q186" s="6">
        <v>36</v>
      </c>
      <c r="R186" s="6">
        <v>15</v>
      </c>
      <c r="S186" s="6">
        <v>16</v>
      </c>
      <c r="T186" s="6">
        <v>3</v>
      </c>
    </row>
    <row r="187" spans="11:20" ht="13.5">
      <c r="K187" s="10" t="s">
        <v>281</v>
      </c>
      <c r="L187" s="6">
        <v>4</v>
      </c>
      <c r="M187" s="6">
        <v>4</v>
      </c>
      <c r="N187" s="6">
        <v>4</v>
      </c>
      <c r="O187" s="6">
        <v>4</v>
      </c>
      <c r="P187" s="6">
        <v>5</v>
      </c>
      <c r="Q187" s="6">
        <v>43</v>
      </c>
      <c r="R187" s="6">
        <v>18</v>
      </c>
      <c r="S187" s="6">
        <v>19</v>
      </c>
      <c r="T187" s="6">
        <v>4</v>
      </c>
    </row>
    <row r="188" spans="11:20" ht="13.5">
      <c r="K188" s="10" t="s">
        <v>282</v>
      </c>
      <c r="L188" s="6">
        <v>4</v>
      </c>
      <c r="M188" s="6">
        <v>4</v>
      </c>
      <c r="N188" s="6">
        <v>4</v>
      </c>
      <c r="O188" s="6">
        <v>4</v>
      </c>
      <c r="P188" s="6">
        <v>6</v>
      </c>
      <c r="Q188" s="6">
        <v>50</v>
      </c>
      <c r="R188" s="6">
        <v>21</v>
      </c>
      <c r="S188" s="6">
        <v>22</v>
      </c>
      <c r="T188" s="6">
        <v>4</v>
      </c>
    </row>
    <row r="189" spans="11:20" ht="13.5">
      <c r="K189" s="10" t="s">
        <v>283</v>
      </c>
      <c r="L189" s="6">
        <v>5</v>
      </c>
      <c r="M189" s="6">
        <v>5</v>
      </c>
      <c r="N189" s="6">
        <v>5</v>
      </c>
      <c r="O189" s="6">
        <v>5</v>
      </c>
      <c r="P189" s="6">
        <v>7</v>
      </c>
      <c r="Q189" s="6">
        <v>57</v>
      </c>
      <c r="R189" s="6">
        <v>24</v>
      </c>
      <c r="S189" s="6">
        <v>25</v>
      </c>
      <c r="T189" s="6">
        <v>5</v>
      </c>
    </row>
    <row r="190" spans="11:20" ht="13.5">
      <c r="K190" s="10" t="s">
        <v>284</v>
      </c>
      <c r="L190" s="6">
        <v>5</v>
      </c>
      <c r="M190" s="6">
        <v>5</v>
      </c>
      <c r="N190" s="6">
        <v>5</v>
      </c>
      <c r="O190" s="6">
        <v>5</v>
      </c>
      <c r="P190" s="6">
        <v>8</v>
      </c>
      <c r="Q190" s="6">
        <v>65</v>
      </c>
      <c r="R190" s="6">
        <v>27</v>
      </c>
      <c r="S190" s="6">
        <v>28</v>
      </c>
      <c r="T190" s="6">
        <v>5</v>
      </c>
    </row>
    <row r="191" spans="11:20" ht="13.5">
      <c r="K191" s="10" t="s">
        <v>285</v>
      </c>
      <c r="L191" s="6">
        <v>6</v>
      </c>
      <c r="M191" s="6">
        <v>6</v>
      </c>
      <c r="N191" s="6">
        <v>6</v>
      </c>
      <c r="O191" s="6">
        <v>6</v>
      </c>
      <c r="P191" s="6">
        <v>9</v>
      </c>
      <c r="Q191" s="6">
        <v>73</v>
      </c>
      <c r="R191" s="6">
        <v>30</v>
      </c>
      <c r="S191" s="6">
        <v>32</v>
      </c>
      <c r="T191" s="6">
        <v>6</v>
      </c>
    </row>
    <row r="192" spans="11:20" ht="13.5">
      <c r="K192" s="10" t="s">
        <v>643</v>
      </c>
      <c r="L192" s="6">
        <v>6</v>
      </c>
      <c r="M192" s="6">
        <v>7</v>
      </c>
      <c r="N192" s="6">
        <v>6</v>
      </c>
      <c r="O192" s="6">
        <v>6</v>
      </c>
      <c r="P192" s="6">
        <v>11</v>
      </c>
      <c r="Q192" s="6">
        <v>81</v>
      </c>
      <c r="R192" s="6">
        <v>33</v>
      </c>
      <c r="S192" s="6">
        <v>36</v>
      </c>
      <c r="T192" s="6">
        <v>6</v>
      </c>
    </row>
    <row r="193" spans="11:20" ht="13.5">
      <c r="K193" s="10" t="s">
        <v>644</v>
      </c>
      <c r="L193" s="6">
        <v>7</v>
      </c>
      <c r="M193" s="6">
        <v>7</v>
      </c>
      <c r="N193" s="6">
        <v>7</v>
      </c>
      <c r="O193" s="6">
        <v>7</v>
      </c>
      <c r="P193" s="6">
        <v>11</v>
      </c>
      <c r="Q193" s="6">
        <v>89</v>
      </c>
      <c r="R193" s="6">
        <v>37</v>
      </c>
      <c r="S193" s="6">
        <v>39</v>
      </c>
      <c r="T193" s="6">
        <v>6</v>
      </c>
    </row>
    <row r="194" spans="11:20" ht="13.5">
      <c r="K194" s="10" t="s">
        <v>645</v>
      </c>
      <c r="L194" s="6">
        <v>7</v>
      </c>
      <c r="M194" s="6">
        <v>8</v>
      </c>
      <c r="N194" s="6">
        <v>7</v>
      </c>
      <c r="O194" s="6">
        <v>7</v>
      </c>
      <c r="P194" s="6">
        <v>13</v>
      </c>
      <c r="Q194" s="6">
        <v>97</v>
      </c>
      <c r="R194" s="6">
        <v>40</v>
      </c>
      <c r="S194" s="6">
        <v>43</v>
      </c>
      <c r="T194" s="6">
        <v>7</v>
      </c>
    </row>
    <row r="195" spans="11:20" ht="13.5">
      <c r="K195" s="10" t="s">
        <v>646</v>
      </c>
      <c r="L195" s="6">
        <v>8</v>
      </c>
      <c r="M195" s="6">
        <v>8</v>
      </c>
      <c r="N195" s="6">
        <v>8</v>
      </c>
      <c r="O195" s="6">
        <v>8</v>
      </c>
      <c r="P195" s="6">
        <v>13</v>
      </c>
      <c r="Q195" s="6">
        <v>105</v>
      </c>
      <c r="R195" s="6">
        <v>44</v>
      </c>
      <c r="S195" s="6">
        <v>46</v>
      </c>
      <c r="T195" s="6">
        <v>7</v>
      </c>
    </row>
    <row r="196" spans="11:20" ht="13.5">
      <c r="K196" s="10" t="s">
        <v>647</v>
      </c>
      <c r="L196" s="6">
        <v>8</v>
      </c>
      <c r="M196" s="6">
        <v>9</v>
      </c>
      <c r="N196" s="6">
        <v>8</v>
      </c>
      <c r="O196" s="6">
        <v>8</v>
      </c>
      <c r="P196" s="6">
        <v>15</v>
      </c>
      <c r="Q196" s="6">
        <v>113</v>
      </c>
      <c r="R196" s="6">
        <v>47</v>
      </c>
      <c r="S196" s="6">
        <v>50</v>
      </c>
      <c r="T196" s="6">
        <v>8</v>
      </c>
    </row>
    <row r="197" spans="11:20" ht="13.5">
      <c r="K197" s="10" t="s">
        <v>648</v>
      </c>
      <c r="L197" s="6">
        <v>9</v>
      </c>
      <c r="M197" s="6">
        <v>9</v>
      </c>
      <c r="N197" s="6">
        <v>9</v>
      </c>
      <c r="O197" s="6">
        <v>9</v>
      </c>
      <c r="P197" s="6">
        <v>16</v>
      </c>
      <c r="Q197" s="6">
        <v>121</v>
      </c>
      <c r="R197" s="6">
        <v>51</v>
      </c>
      <c r="S197" s="6">
        <v>54</v>
      </c>
      <c r="T197" s="6">
        <v>9</v>
      </c>
    </row>
    <row r="198" spans="11:20" ht="13.5">
      <c r="K198" s="10" t="s">
        <v>649</v>
      </c>
      <c r="L198" s="6">
        <v>10</v>
      </c>
      <c r="M198" s="6">
        <v>10</v>
      </c>
      <c r="N198" s="6">
        <v>9</v>
      </c>
      <c r="O198" s="6">
        <v>9</v>
      </c>
      <c r="P198" s="6">
        <v>18</v>
      </c>
      <c r="Q198" s="6">
        <v>129</v>
      </c>
      <c r="R198" s="6">
        <v>54</v>
      </c>
      <c r="S198" s="6">
        <v>57</v>
      </c>
      <c r="T198" s="6">
        <v>9</v>
      </c>
    </row>
    <row r="199" spans="11:20" ht="13.5">
      <c r="K199" s="10" t="s">
        <v>650</v>
      </c>
      <c r="L199" s="6">
        <v>11</v>
      </c>
      <c r="M199" s="6">
        <v>10</v>
      </c>
      <c r="N199" s="6">
        <v>10</v>
      </c>
      <c r="O199" s="6">
        <v>10</v>
      </c>
      <c r="P199" s="6">
        <v>19</v>
      </c>
      <c r="Q199" s="6">
        <v>137</v>
      </c>
      <c r="R199" s="6">
        <v>57</v>
      </c>
      <c r="S199" s="6">
        <v>61</v>
      </c>
      <c r="T199" s="6">
        <v>10</v>
      </c>
    </row>
    <row r="200" spans="11:20" ht="13.5">
      <c r="K200" s="10" t="s">
        <v>651</v>
      </c>
      <c r="L200" s="6">
        <v>12</v>
      </c>
      <c r="M200" s="6">
        <v>11</v>
      </c>
      <c r="N200" s="6">
        <v>10</v>
      </c>
      <c r="O200" s="6">
        <v>11</v>
      </c>
      <c r="P200" s="6">
        <v>21</v>
      </c>
      <c r="Q200" s="6">
        <v>145</v>
      </c>
      <c r="R200" s="6">
        <v>60</v>
      </c>
      <c r="S200" s="6">
        <v>64</v>
      </c>
      <c r="T200" s="6">
        <v>11</v>
      </c>
    </row>
    <row r="201" spans="11:20" ht="13.5">
      <c r="K201" s="10" t="s">
        <v>652</v>
      </c>
      <c r="L201" s="6">
        <v>13</v>
      </c>
      <c r="M201" s="6">
        <v>12</v>
      </c>
      <c r="N201" s="6">
        <v>11</v>
      </c>
      <c r="O201" s="6">
        <v>12</v>
      </c>
      <c r="P201" s="6">
        <v>22</v>
      </c>
      <c r="Q201" s="6">
        <v>153</v>
      </c>
      <c r="R201" s="6">
        <v>64</v>
      </c>
      <c r="S201" s="6">
        <v>68</v>
      </c>
      <c r="T201" s="6">
        <v>11</v>
      </c>
    </row>
    <row r="202" spans="11:20" ht="13.5">
      <c r="K202" s="10" t="s">
        <v>266</v>
      </c>
      <c r="L202" s="6">
        <v>1</v>
      </c>
      <c r="M202" s="6">
        <v>1</v>
      </c>
      <c r="N202" s="6">
        <v>1</v>
      </c>
      <c r="O202" s="6">
        <v>1</v>
      </c>
      <c r="P202" s="6">
        <v>2</v>
      </c>
      <c r="Q202" s="6">
        <v>6</v>
      </c>
      <c r="R202" s="6">
        <v>3</v>
      </c>
      <c r="S202" s="6">
        <v>3</v>
      </c>
      <c r="T202" s="6">
        <v>1</v>
      </c>
    </row>
    <row r="203" spans="11:20" ht="13.5">
      <c r="K203" s="10" t="s">
        <v>267</v>
      </c>
      <c r="L203" s="6">
        <v>2</v>
      </c>
      <c r="M203" s="6">
        <v>2</v>
      </c>
      <c r="N203" s="6">
        <v>2</v>
      </c>
      <c r="O203" s="6">
        <v>2</v>
      </c>
      <c r="P203" s="6">
        <v>2</v>
      </c>
      <c r="Q203" s="6">
        <v>12</v>
      </c>
      <c r="R203" s="6">
        <v>7</v>
      </c>
      <c r="S203" s="6">
        <v>6</v>
      </c>
      <c r="T203" s="6">
        <v>2</v>
      </c>
    </row>
    <row r="204" spans="11:20" ht="13.5">
      <c r="K204" s="10" t="s">
        <v>268</v>
      </c>
      <c r="L204" s="6">
        <v>2</v>
      </c>
      <c r="M204" s="6">
        <v>2</v>
      </c>
      <c r="N204" s="6">
        <v>2</v>
      </c>
      <c r="O204" s="6">
        <v>2</v>
      </c>
      <c r="P204" s="6">
        <v>3</v>
      </c>
      <c r="Q204" s="6">
        <v>18</v>
      </c>
      <c r="R204" s="6">
        <v>10</v>
      </c>
      <c r="S204" s="6">
        <v>10</v>
      </c>
      <c r="T204" s="6">
        <v>2</v>
      </c>
    </row>
    <row r="205" spans="11:20" ht="13.5">
      <c r="K205" s="10" t="s">
        <v>269</v>
      </c>
      <c r="L205" s="6">
        <v>3</v>
      </c>
      <c r="M205" s="6">
        <v>3</v>
      </c>
      <c r="N205" s="6">
        <v>3</v>
      </c>
      <c r="O205" s="6">
        <v>3</v>
      </c>
      <c r="P205" s="6">
        <v>4</v>
      </c>
      <c r="Q205" s="6">
        <v>24</v>
      </c>
      <c r="R205" s="6">
        <v>14</v>
      </c>
      <c r="S205" s="6">
        <v>13</v>
      </c>
      <c r="T205" s="6">
        <v>3</v>
      </c>
    </row>
    <row r="206" spans="11:20" ht="13.5">
      <c r="K206" s="10" t="s">
        <v>270</v>
      </c>
      <c r="L206" s="6">
        <v>3</v>
      </c>
      <c r="M206" s="6">
        <v>3</v>
      </c>
      <c r="N206" s="6">
        <v>3</v>
      </c>
      <c r="O206" s="6">
        <v>3</v>
      </c>
      <c r="P206" s="6">
        <v>5</v>
      </c>
      <c r="Q206" s="6">
        <v>30</v>
      </c>
      <c r="R206" s="6">
        <v>18</v>
      </c>
      <c r="S206" s="6">
        <v>16</v>
      </c>
      <c r="T206" s="6">
        <v>3</v>
      </c>
    </row>
    <row r="207" spans="11:20" ht="13.5">
      <c r="K207" s="10" t="s">
        <v>271</v>
      </c>
      <c r="L207" s="6">
        <v>4</v>
      </c>
      <c r="M207" s="6">
        <v>4</v>
      </c>
      <c r="N207" s="6">
        <v>4</v>
      </c>
      <c r="O207" s="6">
        <v>4</v>
      </c>
      <c r="P207" s="6">
        <v>5</v>
      </c>
      <c r="Q207" s="6">
        <v>36</v>
      </c>
      <c r="R207" s="6">
        <v>22</v>
      </c>
      <c r="S207" s="6">
        <v>19</v>
      </c>
      <c r="T207" s="6">
        <v>4</v>
      </c>
    </row>
    <row r="208" spans="11:20" ht="13.5">
      <c r="K208" s="10" t="s">
        <v>272</v>
      </c>
      <c r="L208" s="6">
        <v>4</v>
      </c>
      <c r="M208" s="6">
        <v>4</v>
      </c>
      <c r="N208" s="6">
        <v>4</v>
      </c>
      <c r="O208" s="6">
        <v>4</v>
      </c>
      <c r="P208" s="6">
        <v>6</v>
      </c>
      <c r="Q208" s="6">
        <v>42</v>
      </c>
      <c r="R208" s="6">
        <v>26</v>
      </c>
      <c r="S208" s="6">
        <v>22</v>
      </c>
      <c r="T208" s="6">
        <v>4</v>
      </c>
    </row>
    <row r="209" spans="11:20" ht="13.5">
      <c r="K209" s="10" t="s">
        <v>273</v>
      </c>
      <c r="L209" s="6">
        <v>5</v>
      </c>
      <c r="M209" s="6">
        <v>5</v>
      </c>
      <c r="N209" s="6">
        <v>5</v>
      </c>
      <c r="O209" s="6">
        <v>5</v>
      </c>
      <c r="P209" s="6">
        <v>7</v>
      </c>
      <c r="Q209" s="6">
        <v>48</v>
      </c>
      <c r="R209" s="6">
        <v>30</v>
      </c>
      <c r="S209" s="6">
        <v>25</v>
      </c>
      <c r="T209" s="6">
        <v>5</v>
      </c>
    </row>
    <row r="210" spans="11:20" ht="13.5">
      <c r="K210" s="10" t="s">
        <v>274</v>
      </c>
      <c r="L210" s="6">
        <v>5</v>
      </c>
      <c r="M210" s="6">
        <v>5</v>
      </c>
      <c r="N210" s="6">
        <v>5</v>
      </c>
      <c r="O210" s="6">
        <v>5</v>
      </c>
      <c r="P210" s="6">
        <v>8</v>
      </c>
      <c r="Q210" s="6">
        <v>54</v>
      </c>
      <c r="R210" s="6">
        <v>34</v>
      </c>
      <c r="S210" s="6">
        <v>28</v>
      </c>
      <c r="T210" s="6">
        <v>5</v>
      </c>
    </row>
    <row r="211" spans="11:20" ht="13.5">
      <c r="K211" s="10" t="s">
        <v>275</v>
      </c>
      <c r="L211" s="6">
        <v>6</v>
      </c>
      <c r="M211" s="6">
        <v>6</v>
      </c>
      <c r="N211" s="6">
        <v>6</v>
      </c>
      <c r="O211" s="6">
        <v>6</v>
      </c>
      <c r="P211" s="6">
        <v>9</v>
      </c>
      <c r="Q211" s="6">
        <v>60</v>
      </c>
      <c r="R211" s="6">
        <v>38</v>
      </c>
      <c r="S211" s="6">
        <v>31</v>
      </c>
      <c r="T211" s="6">
        <v>6</v>
      </c>
    </row>
    <row r="212" spans="11:20" ht="13.5">
      <c r="K212" s="10" t="s">
        <v>633</v>
      </c>
      <c r="L212" s="6">
        <v>7</v>
      </c>
      <c r="M212" s="6">
        <v>7</v>
      </c>
      <c r="N212" s="6">
        <v>7</v>
      </c>
      <c r="O212" s="6">
        <v>6</v>
      </c>
      <c r="P212" s="6">
        <v>11</v>
      </c>
      <c r="Q212" s="6">
        <v>66</v>
      </c>
      <c r="R212" s="6">
        <v>42</v>
      </c>
      <c r="S212" s="6">
        <v>34</v>
      </c>
      <c r="T212" s="6">
        <v>7</v>
      </c>
    </row>
    <row r="213" spans="11:20" ht="13.5">
      <c r="K213" s="10" t="s">
        <v>634</v>
      </c>
      <c r="L213" s="6">
        <v>7</v>
      </c>
      <c r="M213" s="6">
        <v>7</v>
      </c>
      <c r="N213" s="6">
        <v>7</v>
      </c>
      <c r="O213" s="6">
        <v>7</v>
      </c>
      <c r="P213" s="6">
        <v>11</v>
      </c>
      <c r="Q213" s="6">
        <v>72</v>
      </c>
      <c r="R213" s="6">
        <v>46</v>
      </c>
      <c r="S213" s="6">
        <v>37</v>
      </c>
      <c r="T213" s="6">
        <v>7</v>
      </c>
    </row>
    <row r="214" spans="11:20" ht="13.5">
      <c r="K214" s="10" t="s">
        <v>635</v>
      </c>
      <c r="L214" s="6">
        <v>8</v>
      </c>
      <c r="M214" s="6">
        <v>8</v>
      </c>
      <c r="N214" s="6">
        <v>8</v>
      </c>
      <c r="O214" s="6">
        <v>7</v>
      </c>
      <c r="P214" s="6">
        <v>13</v>
      </c>
      <c r="Q214" s="6">
        <v>78</v>
      </c>
      <c r="R214" s="6">
        <v>49</v>
      </c>
      <c r="S214" s="6">
        <v>41</v>
      </c>
      <c r="T214" s="6">
        <v>8</v>
      </c>
    </row>
    <row r="215" spans="11:20" ht="13.5">
      <c r="K215" s="10" t="s">
        <v>636</v>
      </c>
      <c r="L215" s="6">
        <v>8</v>
      </c>
      <c r="M215" s="6">
        <v>8</v>
      </c>
      <c r="N215" s="6">
        <v>9</v>
      </c>
      <c r="O215" s="6">
        <v>8</v>
      </c>
      <c r="P215" s="6">
        <v>13</v>
      </c>
      <c r="Q215" s="6">
        <v>84</v>
      </c>
      <c r="R215" s="6">
        <v>53</v>
      </c>
      <c r="S215" s="6">
        <v>44</v>
      </c>
      <c r="T215" s="6">
        <v>9</v>
      </c>
    </row>
    <row r="216" spans="11:20" ht="13.5">
      <c r="K216" s="10" t="s">
        <v>637</v>
      </c>
      <c r="L216" s="6">
        <v>9</v>
      </c>
      <c r="M216" s="6">
        <v>9</v>
      </c>
      <c r="N216" s="6">
        <v>9</v>
      </c>
      <c r="O216" s="6">
        <v>8</v>
      </c>
      <c r="P216" s="6">
        <v>15</v>
      </c>
      <c r="Q216" s="6">
        <v>90</v>
      </c>
      <c r="R216" s="6">
        <v>57</v>
      </c>
      <c r="S216" s="6">
        <v>47</v>
      </c>
      <c r="T216" s="6">
        <v>9</v>
      </c>
    </row>
    <row r="217" spans="11:20" ht="13.5">
      <c r="K217" s="10" t="s">
        <v>638</v>
      </c>
      <c r="L217" s="6">
        <v>9</v>
      </c>
      <c r="M217" s="6">
        <v>9</v>
      </c>
      <c r="N217" s="6">
        <v>10</v>
      </c>
      <c r="O217" s="6">
        <v>9</v>
      </c>
      <c r="P217" s="6">
        <v>16</v>
      </c>
      <c r="Q217" s="6">
        <v>96</v>
      </c>
      <c r="R217" s="6">
        <v>61</v>
      </c>
      <c r="S217" s="6">
        <v>50</v>
      </c>
      <c r="T217" s="6">
        <v>10</v>
      </c>
    </row>
    <row r="218" spans="11:20" ht="13.5">
      <c r="K218" s="10" t="s">
        <v>639</v>
      </c>
      <c r="L218" s="6">
        <v>10</v>
      </c>
      <c r="M218" s="6">
        <v>10</v>
      </c>
      <c r="N218" s="6">
        <v>11</v>
      </c>
      <c r="O218" s="6">
        <v>9</v>
      </c>
      <c r="P218" s="6">
        <v>18</v>
      </c>
      <c r="Q218" s="6">
        <v>102</v>
      </c>
      <c r="R218" s="6">
        <v>65</v>
      </c>
      <c r="S218" s="6">
        <v>53</v>
      </c>
      <c r="T218" s="6">
        <v>11</v>
      </c>
    </row>
    <row r="219" spans="11:20" ht="13.5">
      <c r="K219" s="10" t="s">
        <v>640</v>
      </c>
      <c r="L219" s="6">
        <v>10</v>
      </c>
      <c r="M219" s="6">
        <v>10</v>
      </c>
      <c r="N219" s="6">
        <v>11</v>
      </c>
      <c r="O219" s="6">
        <v>10</v>
      </c>
      <c r="P219" s="6">
        <v>19</v>
      </c>
      <c r="Q219" s="6">
        <v>108</v>
      </c>
      <c r="R219" s="6">
        <v>69</v>
      </c>
      <c r="S219" s="6">
        <v>56</v>
      </c>
      <c r="T219" s="6">
        <v>11</v>
      </c>
    </row>
    <row r="220" spans="11:20" ht="13.5">
      <c r="K220" s="10" t="s">
        <v>641</v>
      </c>
      <c r="L220" s="6">
        <v>11</v>
      </c>
      <c r="M220" s="6">
        <v>11</v>
      </c>
      <c r="N220" s="6">
        <v>12</v>
      </c>
      <c r="O220" s="6">
        <v>10</v>
      </c>
      <c r="P220" s="6">
        <v>21</v>
      </c>
      <c r="Q220" s="6">
        <v>114</v>
      </c>
      <c r="R220" s="6">
        <v>73</v>
      </c>
      <c r="S220" s="6">
        <v>59</v>
      </c>
      <c r="T220" s="6">
        <v>12</v>
      </c>
    </row>
    <row r="221" spans="11:20" ht="13.5">
      <c r="K221" s="10" t="s">
        <v>642</v>
      </c>
      <c r="L221" s="6">
        <v>12</v>
      </c>
      <c r="M221" s="6">
        <v>12</v>
      </c>
      <c r="N221" s="6">
        <v>13</v>
      </c>
      <c r="O221" s="6">
        <v>11</v>
      </c>
      <c r="P221" s="6">
        <v>22</v>
      </c>
      <c r="Q221" s="6">
        <v>120</v>
      </c>
      <c r="R221" s="6">
        <v>77</v>
      </c>
      <c r="S221" s="6">
        <v>62</v>
      </c>
      <c r="T221" s="6">
        <v>13</v>
      </c>
    </row>
    <row r="222" spans="11:20" ht="13.5">
      <c r="K222" s="10" t="s">
        <v>256</v>
      </c>
      <c r="L222" s="6">
        <v>2</v>
      </c>
      <c r="M222" s="6">
        <v>1</v>
      </c>
      <c r="N222" s="6">
        <v>2</v>
      </c>
      <c r="O222" s="6">
        <v>1</v>
      </c>
      <c r="P222" s="6">
        <v>1</v>
      </c>
      <c r="Q222" s="6">
        <v>5</v>
      </c>
      <c r="R222" s="6">
        <v>4</v>
      </c>
      <c r="S222" s="6">
        <v>3</v>
      </c>
      <c r="T222" s="6">
        <v>1</v>
      </c>
    </row>
    <row r="223" spans="11:20" ht="13.5">
      <c r="K223" s="10" t="s">
        <v>257</v>
      </c>
      <c r="L223" s="6">
        <v>2</v>
      </c>
      <c r="M223" s="6">
        <v>2</v>
      </c>
      <c r="N223" s="6">
        <v>2</v>
      </c>
      <c r="O223" s="6">
        <v>2</v>
      </c>
      <c r="P223" s="6">
        <v>2</v>
      </c>
      <c r="Q223" s="6">
        <v>10</v>
      </c>
      <c r="R223" s="6">
        <v>8</v>
      </c>
      <c r="S223" s="6">
        <v>6</v>
      </c>
      <c r="T223" s="6">
        <v>1</v>
      </c>
    </row>
    <row r="224" spans="11:20" ht="13.5">
      <c r="K224" s="10" t="s">
        <v>258</v>
      </c>
      <c r="L224" s="6">
        <v>3</v>
      </c>
      <c r="M224" s="6">
        <v>3</v>
      </c>
      <c r="N224" s="6">
        <v>3</v>
      </c>
      <c r="O224" s="6">
        <v>2</v>
      </c>
      <c r="P224" s="6">
        <v>2</v>
      </c>
      <c r="Q224" s="6">
        <v>15</v>
      </c>
      <c r="R224" s="6">
        <v>12</v>
      </c>
      <c r="S224" s="6">
        <v>9</v>
      </c>
      <c r="T224" s="6">
        <v>2</v>
      </c>
    </row>
    <row r="225" spans="11:20" ht="13.5">
      <c r="K225" s="10" t="s">
        <v>259</v>
      </c>
      <c r="L225" s="6">
        <v>3</v>
      </c>
      <c r="M225" s="6">
        <v>3</v>
      </c>
      <c r="N225" s="6">
        <v>3</v>
      </c>
      <c r="O225" s="6">
        <v>3</v>
      </c>
      <c r="P225" s="6">
        <v>3</v>
      </c>
      <c r="Q225" s="6">
        <v>20</v>
      </c>
      <c r="R225" s="6">
        <v>16</v>
      </c>
      <c r="S225" s="6">
        <v>12</v>
      </c>
      <c r="T225" s="6">
        <v>2</v>
      </c>
    </row>
    <row r="226" spans="11:20" ht="13.5">
      <c r="K226" s="10" t="s">
        <v>260</v>
      </c>
      <c r="L226" s="6">
        <v>4</v>
      </c>
      <c r="M226" s="6">
        <v>3</v>
      </c>
      <c r="N226" s="6">
        <v>4</v>
      </c>
      <c r="O226" s="6">
        <v>3</v>
      </c>
      <c r="P226" s="6">
        <v>5</v>
      </c>
      <c r="Q226" s="6">
        <v>25</v>
      </c>
      <c r="R226" s="6">
        <v>20</v>
      </c>
      <c r="S226" s="6">
        <v>15</v>
      </c>
      <c r="T226" s="6">
        <v>3</v>
      </c>
    </row>
    <row r="227" spans="11:20" ht="13.5">
      <c r="K227" s="10" t="s">
        <v>261</v>
      </c>
      <c r="L227" s="6">
        <v>4</v>
      </c>
      <c r="M227" s="6">
        <v>4</v>
      </c>
      <c r="N227" s="6">
        <v>4</v>
      </c>
      <c r="O227" s="6">
        <v>4</v>
      </c>
      <c r="P227" s="6">
        <v>5</v>
      </c>
      <c r="Q227" s="6">
        <v>30</v>
      </c>
      <c r="R227" s="6">
        <v>24</v>
      </c>
      <c r="S227" s="6">
        <v>18</v>
      </c>
      <c r="T227" s="6">
        <v>3</v>
      </c>
    </row>
    <row r="228" spans="11:20" ht="13.5">
      <c r="K228" s="10" t="s">
        <v>262</v>
      </c>
      <c r="L228" s="6">
        <v>5</v>
      </c>
      <c r="M228" s="6">
        <v>5</v>
      </c>
      <c r="N228" s="6">
        <v>5</v>
      </c>
      <c r="O228" s="6">
        <v>4</v>
      </c>
      <c r="P228" s="6">
        <v>6</v>
      </c>
      <c r="Q228" s="6">
        <v>35</v>
      </c>
      <c r="R228" s="6">
        <v>28</v>
      </c>
      <c r="S228" s="6">
        <v>21</v>
      </c>
      <c r="T228" s="6">
        <v>4</v>
      </c>
    </row>
    <row r="229" spans="11:20" ht="13.5">
      <c r="K229" s="10" t="s">
        <v>263</v>
      </c>
      <c r="L229" s="6">
        <v>6</v>
      </c>
      <c r="M229" s="6">
        <v>5</v>
      </c>
      <c r="N229" s="6">
        <v>6</v>
      </c>
      <c r="O229" s="6">
        <v>5</v>
      </c>
      <c r="P229" s="6">
        <v>6</v>
      </c>
      <c r="Q229" s="6">
        <v>40</v>
      </c>
      <c r="R229" s="6">
        <v>32</v>
      </c>
      <c r="S229" s="6">
        <v>24</v>
      </c>
      <c r="T229" s="6">
        <v>4</v>
      </c>
    </row>
    <row r="230" spans="11:20" ht="13.5">
      <c r="K230" s="10" t="s">
        <v>264</v>
      </c>
      <c r="L230" s="6">
        <v>6</v>
      </c>
      <c r="M230" s="6">
        <v>6</v>
      </c>
      <c r="N230" s="6">
        <v>6</v>
      </c>
      <c r="O230" s="6">
        <v>5</v>
      </c>
      <c r="P230" s="6">
        <v>7</v>
      </c>
      <c r="Q230" s="6">
        <v>45</v>
      </c>
      <c r="R230" s="6">
        <v>36</v>
      </c>
      <c r="S230" s="6">
        <v>27</v>
      </c>
      <c r="T230" s="6">
        <v>5</v>
      </c>
    </row>
    <row r="231" spans="11:20" ht="13.5">
      <c r="K231" s="10" t="s">
        <v>265</v>
      </c>
      <c r="L231" s="6">
        <v>7</v>
      </c>
      <c r="M231" s="6">
        <v>7</v>
      </c>
      <c r="N231" s="6">
        <v>7</v>
      </c>
      <c r="O231" s="6">
        <v>6</v>
      </c>
      <c r="P231" s="6">
        <v>7</v>
      </c>
      <c r="Q231" s="6">
        <v>50</v>
      </c>
      <c r="R231" s="6">
        <v>40</v>
      </c>
      <c r="S231" s="6">
        <v>30</v>
      </c>
      <c r="T231" s="6">
        <v>6</v>
      </c>
    </row>
    <row r="232" spans="11:20" ht="13.5">
      <c r="K232" s="10" t="s">
        <v>623</v>
      </c>
      <c r="L232" s="6">
        <v>8</v>
      </c>
      <c r="M232" s="6">
        <v>8</v>
      </c>
      <c r="N232" s="6">
        <v>8</v>
      </c>
      <c r="O232" s="6">
        <v>6</v>
      </c>
      <c r="P232" s="6">
        <v>8</v>
      </c>
      <c r="Q232" s="6">
        <v>55</v>
      </c>
      <c r="R232" s="6">
        <v>44</v>
      </c>
      <c r="S232" s="6">
        <v>33</v>
      </c>
      <c r="T232" s="6">
        <v>7</v>
      </c>
    </row>
    <row r="233" spans="11:20" ht="13.5">
      <c r="K233" s="10" t="s">
        <v>624</v>
      </c>
      <c r="L233" s="6">
        <v>8</v>
      </c>
      <c r="M233" s="6">
        <v>8</v>
      </c>
      <c r="N233" s="6">
        <v>8</v>
      </c>
      <c r="O233" s="6">
        <v>7</v>
      </c>
      <c r="P233" s="6">
        <v>9</v>
      </c>
      <c r="Q233" s="6">
        <v>60</v>
      </c>
      <c r="R233" s="6">
        <v>48</v>
      </c>
      <c r="S233" s="6">
        <v>36</v>
      </c>
      <c r="T233" s="6">
        <v>7</v>
      </c>
    </row>
    <row r="234" spans="11:20" ht="13.5">
      <c r="K234" s="10" t="s">
        <v>625</v>
      </c>
      <c r="L234" s="6">
        <v>9</v>
      </c>
      <c r="M234" s="6">
        <v>9</v>
      </c>
      <c r="N234" s="6">
        <v>9</v>
      </c>
      <c r="O234" s="6">
        <v>7</v>
      </c>
      <c r="P234" s="6">
        <v>9</v>
      </c>
      <c r="Q234" s="6">
        <v>65</v>
      </c>
      <c r="R234" s="6">
        <v>52</v>
      </c>
      <c r="S234" s="6">
        <v>39</v>
      </c>
      <c r="T234" s="6">
        <v>8</v>
      </c>
    </row>
    <row r="235" spans="11:20" ht="13.5">
      <c r="K235" s="10" t="s">
        <v>626</v>
      </c>
      <c r="L235" s="6">
        <v>10</v>
      </c>
      <c r="M235" s="6">
        <v>9</v>
      </c>
      <c r="N235" s="6">
        <v>10</v>
      </c>
      <c r="O235" s="6">
        <v>8</v>
      </c>
      <c r="P235" s="6">
        <v>10</v>
      </c>
      <c r="Q235" s="6">
        <v>70</v>
      </c>
      <c r="R235" s="6">
        <v>56</v>
      </c>
      <c r="S235" s="6">
        <v>42</v>
      </c>
      <c r="T235" s="6">
        <v>8</v>
      </c>
    </row>
    <row r="236" spans="11:20" ht="13.5">
      <c r="K236" s="10" t="s">
        <v>627</v>
      </c>
      <c r="L236" s="6">
        <v>11</v>
      </c>
      <c r="M236" s="6">
        <v>10</v>
      </c>
      <c r="N236" s="6">
        <v>11</v>
      </c>
      <c r="O236" s="6">
        <v>8</v>
      </c>
      <c r="P236" s="6">
        <v>11</v>
      </c>
      <c r="Q236" s="6">
        <v>75</v>
      </c>
      <c r="R236" s="6">
        <v>60</v>
      </c>
      <c r="S236" s="6">
        <v>45</v>
      </c>
      <c r="T236" s="6">
        <v>9</v>
      </c>
    </row>
    <row r="237" spans="11:20" ht="13.5">
      <c r="K237" s="10" t="s">
        <v>628</v>
      </c>
      <c r="L237" s="6">
        <v>11</v>
      </c>
      <c r="M237" s="6">
        <v>11</v>
      </c>
      <c r="N237" s="6">
        <v>11</v>
      </c>
      <c r="O237" s="6">
        <v>9</v>
      </c>
      <c r="P237" s="6">
        <v>12</v>
      </c>
      <c r="Q237" s="6">
        <v>80</v>
      </c>
      <c r="R237" s="6">
        <v>64</v>
      </c>
      <c r="S237" s="6">
        <v>48</v>
      </c>
      <c r="T237" s="6">
        <v>9</v>
      </c>
    </row>
    <row r="238" spans="11:20" ht="13.5">
      <c r="K238" s="10" t="s">
        <v>629</v>
      </c>
      <c r="L238" s="6">
        <v>12</v>
      </c>
      <c r="M238" s="6">
        <v>12</v>
      </c>
      <c r="N238" s="6">
        <v>12</v>
      </c>
      <c r="O238" s="6">
        <v>9</v>
      </c>
      <c r="P238" s="6">
        <v>13</v>
      </c>
      <c r="Q238" s="6">
        <v>85</v>
      </c>
      <c r="R238" s="6">
        <v>68</v>
      </c>
      <c r="S238" s="6">
        <v>51</v>
      </c>
      <c r="T238" s="6">
        <v>10</v>
      </c>
    </row>
    <row r="239" spans="11:20" ht="13.5">
      <c r="K239" s="10" t="s">
        <v>630</v>
      </c>
      <c r="L239" s="6">
        <v>12</v>
      </c>
      <c r="M239" s="6">
        <v>12</v>
      </c>
      <c r="N239" s="6">
        <v>12</v>
      </c>
      <c r="O239" s="6">
        <v>10</v>
      </c>
      <c r="P239" s="6">
        <v>14</v>
      </c>
      <c r="Q239" s="6">
        <v>90</v>
      </c>
      <c r="R239" s="6">
        <v>72</v>
      </c>
      <c r="S239" s="6">
        <v>54</v>
      </c>
      <c r="T239" s="6">
        <v>10</v>
      </c>
    </row>
    <row r="240" spans="11:20" ht="13.5">
      <c r="K240" s="10" t="s">
        <v>631</v>
      </c>
      <c r="L240" s="6">
        <v>13</v>
      </c>
      <c r="M240" s="6">
        <v>13</v>
      </c>
      <c r="N240" s="6">
        <v>13</v>
      </c>
      <c r="O240" s="6">
        <v>11</v>
      </c>
      <c r="P240" s="6">
        <v>15</v>
      </c>
      <c r="Q240" s="6">
        <v>95</v>
      </c>
      <c r="R240" s="6">
        <v>76</v>
      </c>
      <c r="S240" s="6">
        <v>57</v>
      </c>
      <c r="T240" s="6">
        <v>11</v>
      </c>
    </row>
    <row r="241" spans="11:20" ht="13.5">
      <c r="K241" s="10" t="s">
        <v>632</v>
      </c>
      <c r="L241" s="6">
        <v>14</v>
      </c>
      <c r="M241" s="6">
        <v>14</v>
      </c>
      <c r="N241" s="6">
        <v>14</v>
      </c>
      <c r="O241" s="6">
        <v>12</v>
      </c>
      <c r="P241" s="6">
        <v>16</v>
      </c>
      <c r="Q241" s="6">
        <v>100</v>
      </c>
      <c r="R241" s="6">
        <v>80</v>
      </c>
      <c r="S241" s="6">
        <v>60</v>
      </c>
      <c r="T241" s="6">
        <v>12</v>
      </c>
    </row>
    <row r="242" spans="11:20" ht="13.5">
      <c r="K242" s="10" t="s">
        <v>246</v>
      </c>
      <c r="L242" s="6">
        <v>1</v>
      </c>
      <c r="M242" s="6">
        <v>1</v>
      </c>
      <c r="N242" s="6">
        <v>1</v>
      </c>
      <c r="O242" s="6">
        <v>1</v>
      </c>
      <c r="P242" s="6">
        <v>2</v>
      </c>
      <c r="Q242" s="6">
        <v>6</v>
      </c>
      <c r="R242" s="6">
        <v>3</v>
      </c>
      <c r="S242" s="6">
        <v>3</v>
      </c>
      <c r="T242" s="6">
        <v>1</v>
      </c>
    </row>
    <row r="243" spans="11:20" ht="13.5">
      <c r="K243" s="10" t="s">
        <v>247</v>
      </c>
      <c r="L243" s="6">
        <v>2</v>
      </c>
      <c r="M243" s="6">
        <v>2</v>
      </c>
      <c r="N243" s="6">
        <v>2</v>
      </c>
      <c r="O243" s="6">
        <v>2</v>
      </c>
      <c r="P243" s="6">
        <v>2</v>
      </c>
      <c r="Q243" s="6">
        <v>12</v>
      </c>
      <c r="R243" s="6">
        <v>7</v>
      </c>
      <c r="S243" s="6">
        <v>6</v>
      </c>
      <c r="T243" s="6">
        <v>2</v>
      </c>
    </row>
    <row r="244" spans="11:20" ht="13.5">
      <c r="K244" s="10" t="s">
        <v>248</v>
      </c>
      <c r="L244" s="6">
        <v>2</v>
      </c>
      <c r="M244" s="6">
        <v>2</v>
      </c>
      <c r="N244" s="6">
        <v>2</v>
      </c>
      <c r="O244" s="6">
        <v>2</v>
      </c>
      <c r="P244" s="6">
        <v>3</v>
      </c>
      <c r="Q244" s="6">
        <v>18</v>
      </c>
      <c r="R244" s="6">
        <v>10</v>
      </c>
      <c r="S244" s="6">
        <v>10</v>
      </c>
      <c r="T244" s="6">
        <v>2</v>
      </c>
    </row>
    <row r="245" spans="11:20" ht="13.5">
      <c r="K245" s="10" t="s">
        <v>249</v>
      </c>
      <c r="L245" s="6">
        <v>3</v>
      </c>
      <c r="M245" s="6">
        <v>3</v>
      </c>
      <c r="N245" s="6">
        <v>3</v>
      </c>
      <c r="O245" s="6">
        <v>3</v>
      </c>
      <c r="P245" s="6">
        <v>4</v>
      </c>
      <c r="Q245" s="6">
        <v>24</v>
      </c>
      <c r="R245" s="6">
        <v>14</v>
      </c>
      <c r="S245" s="6">
        <v>13</v>
      </c>
      <c r="T245" s="6">
        <v>3</v>
      </c>
    </row>
    <row r="246" spans="11:20" ht="13.5">
      <c r="K246" s="10" t="s">
        <v>250</v>
      </c>
      <c r="L246" s="6">
        <v>3</v>
      </c>
      <c r="M246" s="6">
        <v>3</v>
      </c>
      <c r="N246" s="6">
        <v>3</v>
      </c>
      <c r="O246" s="6">
        <v>3</v>
      </c>
      <c r="P246" s="6">
        <v>5</v>
      </c>
      <c r="Q246" s="6">
        <v>30</v>
      </c>
      <c r="R246" s="6">
        <v>18</v>
      </c>
      <c r="S246" s="6">
        <v>16</v>
      </c>
      <c r="T246" s="6">
        <v>4</v>
      </c>
    </row>
    <row r="247" spans="10:20" ht="13.5">
      <c r="J247" s="26"/>
      <c r="K247" s="10" t="s">
        <v>251</v>
      </c>
      <c r="L247" s="6">
        <v>4</v>
      </c>
      <c r="M247" s="6">
        <v>4</v>
      </c>
      <c r="N247" s="6">
        <v>4</v>
      </c>
      <c r="O247" s="6">
        <v>4</v>
      </c>
      <c r="P247" s="6">
        <v>5</v>
      </c>
      <c r="Q247" s="6">
        <v>36</v>
      </c>
      <c r="R247" s="6">
        <v>22</v>
      </c>
      <c r="S247" s="6">
        <v>19</v>
      </c>
      <c r="T247" s="6">
        <v>4</v>
      </c>
    </row>
    <row r="248" spans="10:20" ht="13.5">
      <c r="J248" s="26"/>
      <c r="K248" s="10" t="s">
        <v>252</v>
      </c>
      <c r="L248" s="6">
        <v>4</v>
      </c>
      <c r="M248" s="6">
        <v>4</v>
      </c>
      <c r="N248" s="6">
        <v>4</v>
      </c>
      <c r="O248" s="6">
        <v>4</v>
      </c>
      <c r="P248" s="6">
        <v>6</v>
      </c>
      <c r="Q248" s="6">
        <v>42</v>
      </c>
      <c r="R248" s="6">
        <v>26</v>
      </c>
      <c r="S248" s="6">
        <v>22</v>
      </c>
      <c r="T248" s="6">
        <v>5</v>
      </c>
    </row>
    <row r="249" spans="10:20" ht="13.5">
      <c r="J249" s="26"/>
      <c r="K249" s="10" t="s">
        <v>253</v>
      </c>
      <c r="L249" s="6">
        <v>5</v>
      </c>
      <c r="M249" s="6">
        <v>5</v>
      </c>
      <c r="N249" s="6">
        <v>5</v>
      </c>
      <c r="O249" s="6">
        <v>5</v>
      </c>
      <c r="P249" s="6">
        <v>7</v>
      </c>
      <c r="Q249" s="6">
        <v>48</v>
      </c>
      <c r="R249" s="6">
        <v>30</v>
      </c>
      <c r="S249" s="6">
        <v>25</v>
      </c>
      <c r="T249" s="6">
        <v>6</v>
      </c>
    </row>
    <row r="250" spans="10:20" ht="13.5">
      <c r="J250" s="26"/>
      <c r="K250" s="10" t="s">
        <v>254</v>
      </c>
      <c r="L250" s="6">
        <v>5</v>
      </c>
      <c r="M250" s="6">
        <v>5</v>
      </c>
      <c r="N250" s="6">
        <v>5</v>
      </c>
      <c r="O250" s="6">
        <v>5</v>
      </c>
      <c r="P250" s="6">
        <v>8</v>
      </c>
      <c r="Q250" s="6">
        <v>54</v>
      </c>
      <c r="R250" s="6">
        <v>34</v>
      </c>
      <c r="S250" s="6">
        <v>28</v>
      </c>
      <c r="T250" s="6">
        <v>6</v>
      </c>
    </row>
    <row r="251" spans="11:20" ht="13.5">
      <c r="K251" s="10" t="s">
        <v>255</v>
      </c>
      <c r="L251" s="6">
        <v>6</v>
      </c>
      <c r="M251" s="6">
        <v>6</v>
      </c>
      <c r="N251" s="6">
        <v>6</v>
      </c>
      <c r="O251" s="6">
        <v>6</v>
      </c>
      <c r="P251" s="6">
        <v>9</v>
      </c>
      <c r="Q251" s="6">
        <v>60</v>
      </c>
      <c r="R251" s="6">
        <v>38</v>
      </c>
      <c r="S251" s="6">
        <v>31</v>
      </c>
      <c r="T251" s="6">
        <v>7</v>
      </c>
    </row>
    <row r="252" spans="11:20" ht="13.5">
      <c r="K252" s="10" t="s">
        <v>613</v>
      </c>
      <c r="L252" s="6">
        <v>6</v>
      </c>
      <c r="M252" s="6">
        <v>7</v>
      </c>
      <c r="N252" s="6">
        <v>6</v>
      </c>
      <c r="O252" s="6">
        <v>7</v>
      </c>
      <c r="P252" s="6">
        <v>6</v>
      </c>
      <c r="Q252" s="6">
        <v>66</v>
      </c>
      <c r="R252" s="6">
        <v>42</v>
      </c>
      <c r="S252" s="6">
        <v>34</v>
      </c>
      <c r="T252" s="6">
        <v>8</v>
      </c>
    </row>
    <row r="253" spans="10:20" ht="13.5">
      <c r="J253" s="26"/>
      <c r="K253" s="10" t="s">
        <v>614</v>
      </c>
      <c r="L253" s="6">
        <v>7</v>
      </c>
      <c r="M253" s="6">
        <v>7</v>
      </c>
      <c r="N253" s="6">
        <v>7</v>
      </c>
      <c r="O253" s="6">
        <v>7</v>
      </c>
      <c r="P253" s="6">
        <v>7</v>
      </c>
      <c r="Q253" s="6">
        <v>72</v>
      </c>
      <c r="R253" s="6">
        <v>46</v>
      </c>
      <c r="S253" s="6">
        <v>37</v>
      </c>
      <c r="T253" s="6">
        <v>9</v>
      </c>
    </row>
    <row r="254" spans="11:20" ht="13.5">
      <c r="K254" s="10" t="s">
        <v>615</v>
      </c>
      <c r="L254" s="6">
        <v>7</v>
      </c>
      <c r="M254" s="6">
        <v>8</v>
      </c>
      <c r="N254" s="6">
        <v>7</v>
      </c>
      <c r="O254" s="6">
        <v>8</v>
      </c>
      <c r="P254" s="6">
        <v>7</v>
      </c>
      <c r="Q254" s="6">
        <v>78</v>
      </c>
      <c r="R254" s="6">
        <v>49</v>
      </c>
      <c r="S254" s="6">
        <v>41</v>
      </c>
      <c r="T254" s="6">
        <v>9</v>
      </c>
    </row>
    <row r="255" spans="11:20" ht="13.5">
      <c r="K255" s="10" t="s">
        <v>616</v>
      </c>
      <c r="L255" s="6">
        <v>8</v>
      </c>
      <c r="M255" s="6">
        <v>8</v>
      </c>
      <c r="N255" s="6">
        <v>8</v>
      </c>
      <c r="O255" s="6">
        <v>8</v>
      </c>
      <c r="P255" s="6">
        <v>7</v>
      </c>
      <c r="Q255" s="6">
        <v>84</v>
      </c>
      <c r="R255" s="6">
        <v>53</v>
      </c>
      <c r="S255" s="6">
        <v>44</v>
      </c>
      <c r="T255" s="6">
        <v>10</v>
      </c>
    </row>
    <row r="256" spans="11:20" ht="13.5">
      <c r="K256" s="10" t="s">
        <v>617</v>
      </c>
      <c r="L256" s="6">
        <v>8</v>
      </c>
      <c r="M256" s="6">
        <v>9</v>
      </c>
      <c r="N256" s="6">
        <v>8</v>
      </c>
      <c r="O256" s="6">
        <v>9</v>
      </c>
      <c r="P256" s="6">
        <v>8</v>
      </c>
      <c r="Q256" s="6">
        <v>90</v>
      </c>
      <c r="R256" s="6">
        <v>57</v>
      </c>
      <c r="S256" s="6">
        <v>47</v>
      </c>
      <c r="T256" s="6">
        <v>11</v>
      </c>
    </row>
    <row r="257" spans="10:20" ht="13.5">
      <c r="J257" s="26"/>
      <c r="K257" s="10" t="s">
        <v>618</v>
      </c>
      <c r="L257" s="6">
        <v>9</v>
      </c>
      <c r="M257" s="6">
        <v>9</v>
      </c>
      <c r="N257" s="6">
        <v>9</v>
      </c>
      <c r="O257" s="6">
        <v>9</v>
      </c>
      <c r="P257" s="6">
        <v>8</v>
      </c>
      <c r="Q257" s="6">
        <v>96</v>
      </c>
      <c r="R257" s="6">
        <v>61</v>
      </c>
      <c r="S257" s="6">
        <v>50</v>
      </c>
      <c r="T257" s="6">
        <v>12</v>
      </c>
    </row>
    <row r="258" spans="11:20" ht="13.5">
      <c r="K258" s="10" t="s">
        <v>619</v>
      </c>
      <c r="L258" s="6">
        <v>10</v>
      </c>
      <c r="M258" s="6">
        <v>10</v>
      </c>
      <c r="N258" s="6">
        <v>10</v>
      </c>
      <c r="O258" s="6">
        <v>10</v>
      </c>
      <c r="P258" s="6">
        <v>8</v>
      </c>
      <c r="Q258" s="6">
        <v>102</v>
      </c>
      <c r="R258" s="6">
        <v>65</v>
      </c>
      <c r="S258" s="6">
        <v>53</v>
      </c>
      <c r="T258" s="6">
        <v>12</v>
      </c>
    </row>
    <row r="259" spans="11:20" ht="13.5">
      <c r="K259" s="10" t="s">
        <v>620</v>
      </c>
      <c r="L259" s="6">
        <v>11</v>
      </c>
      <c r="M259" s="6">
        <v>10</v>
      </c>
      <c r="N259" s="6">
        <v>11</v>
      </c>
      <c r="O259" s="6">
        <v>10</v>
      </c>
      <c r="P259" s="6">
        <v>9</v>
      </c>
      <c r="Q259" s="6">
        <v>108</v>
      </c>
      <c r="R259" s="6">
        <v>69</v>
      </c>
      <c r="S259" s="6">
        <v>56</v>
      </c>
      <c r="T259" s="6">
        <v>13</v>
      </c>
    </row>
    <row r="260" spans="11:20" ht="13.5">
      <c r="K260" s="10" t="s">
        <v>621</v>
      </c>
      <c r="L260" s="6">
        <v>12</v>
      </c>
      <c r="M260" s="6">
        <v>11</v>
      </c>
      <c r="N260" s="6">
        <v>12</v>
      </c>
      <c r="O260" s="6">
        <v>11</v>
      </c>
      <c r="P260" s="6">
        <v>9</v>
      </c>
      <c r="Q260" s="6">
        <v>114</v>
      </c>
      <c r="R260" s="6">
        <v>73</v>
      </c>
      <c r="S260" s="6">
        <v>59</v>
      </c>
      <c r="T260" s="6">
        <v>14</v>
      </c>
    </row>
    <row r="261" spans="11:20" ht="13.5">
      <c r="K261" s="10" t="s">
        <v>622</v>
      </c>
      <c r="L261" s="6">
        <v>13</v>
      </c>
      <c r="M261" s="6">
        <v>12</v>
      </c>
      <c r="N261" s="6">
        <v>13</v>
      </c>
      <c r="O261" s="6">
        <v>12</v>
      </c>
      <c r="P261" s="6">
        <v>10</v>
      </c>
      <c r="Q261" s="6">
        <v>120</v>
      </c>
      <c r="R261" s="6">
        <v>77</v>
      </c>
      <c r="S261" s="6">
        <v>62</v>
      </c>
      <c r="T261" s="6">
        <v>15</v>
      </c>
    </row>
    <row r="262" spans="10:20" ht="13.5">
      <c r="J262" s="26"/>
      <c r="K262" s="10" t="s">
        <v>491</v>
      </c>
      <c r="L262" s="6">
        <v>2</v>
      </c>
      <c r="M262" s="6">
        <v>1</v>
      </c>
      <c r="N262" s="6">
        <v>0</v>
      </c>
      <c r="O262" s="6">
        <v>2</v>
      </c>
      <c r="P262" s="6">
        <v>2</v>
      </c>
      <c r="Q262" s="6">
        <v>6</v>
      </c>
      <c r="R262" s="6">
        <v>3</v>
      </c>
      <c r="S262" s="6">
        <v>3</v>
      </c>
      <c r="T262" s="6">
        <v>1</v>
      </c>
    </row>
    <row r="263" spans="11:20" ht="13.5">
      <c r="K263" s="10" t="s">
        <v>493</v>
      </c>
      <c r="L263" s="6">
        <v>2</v>
      </c>
      <c r="M263" s="6">
        <v>2</v>
      </c>
      <c r="N263" s="6">
        <v>1</v>
      </c>
      <c r="O263" s="6">
        <v>2</v>
      </c>
      <c r="P263" s="6">
        <v>2</v>
      </c>
      <c r="Q263" s="6">
        <v>12</v>
      </c>
      <c r="R263" s="6">
        <v>6</v>
      </c>
      <c r="S263" s="6">
        <v>6</v>
      </c>
      <c r="T263" s="6">
        <v>2</v>
      </c>
    </row>
    <row r="264" spans="11:20" ht="13.5">
      <c r="K264" s="10" t="s">
        <v>494</v>
      </c>
      <c r="L264" s="6">
        <v>3</v>
      </c>
      <c r="M264" s="6">
        <v>2</v>
      </c>
      <c r="N264" s="6">
        <v>1</v>
      </c>
      <c r="O264" s="6">
        <v>3</v>
      </c>
      <c r="P264" s="6">
        <v>3</v>
      </c>
      <c r="Q264" s="6">
        <v>18</v>
      </c>
      <c r="R264" s="6">
        <v>9</v>
      </c>
      <c r="S264" s="6">
        <v>9</v>
      </c>
      <c r="T264" s="6">
        <v>2</v>
      </c>
    </row>
    <row r="265" spans="11:20" ht="13.5">
      <c r="K265" s="10" t="s">
        <v>495</v>
      </c>
      <c r="L265" s="6">
        <v>4</v>
      </c>
      <c r="M265" s="6">
        <v>3</v>
      </c>
      <c r="N265" s="6">
        <v>1</v>
      </c>
      <c r="O265" s="6">
        <v>3</v>
      </c>
      <c r="P265" s="6">
        <v>3</v>
      </c>
      <c r="Q265" s="6">
        <v>24</v>
      </c>
      <c r="R265" s="6">
        <v>12</v>
      </c>
      <c r="S265" s="6">
        <v>12</v>
      </c>
      <c r="T265" s="6">
        <v>3</v>
      </c>
    </row>
    <row r="266" spans="11:20" ht="13.5">
      <c r="K266" s="10" t="s">
        <v>496</v>
      </c>
      <c r="L266" s="6">
        <v>5</v>
      </c>
      <c r="M266" s="6">
        <v>3</v>
      </c>
      <c r="N266" s="6">
        <v>2</v>
      </c>
      <c r="O266" s="6">
        <v>4</v>
      </c>
      <c r="P266" s="6">
        <v>4</v>
      </c>
      <c r="Q266" s="6">
        <v>31</v>
      </c>
      <c r="R266" s="6">
        <v>16</v>
      </c>
      <c r="S266" s="6">
        <v>15</v>
      </c>
      <c r="T266" s="6">
        <v>4</v>
      </c>
    </row>
    <row r="267" spans="11:20" ht="13.5">
      <c r="K267" s="10" t="s">
        <v>497</v>
      </c>
      <c r="L267" s="6">
        <v>5</v>
      </c>
      <c r="M267" s="6">
        <v>4</v>
      </c>
      <c r="N267" s="6">
        <v>2</v>
      </c>
      <c r="O267" s="6">
        <v>4</v>
      </c>
      <c r="P267" s="6">
        <v>5</v>
      </c>
      <c r="Q267" s="6">
        <v>37</v>
      </c>
      <c r="R267" s="6">
        <v>19</v>
      </c>
      <c r="S267" s="6">
        <v>18</v>
      </c>
      <c r="T267" s="6">
        <v>4</v>
      </c>
    </row>
    <row r="268" spans="11:20" ht="13.5">
      <c r="K268" s="10" t="s">
        <v>498</v>
      </c>
      <c r="L268" s="6">
        <v>6</v>
      </c>
      <c r="M268" s="6">
        <v>4</v>
      </c>
      <c r="N268" s="6">
        <v>3</v>
      </c>
      <c r="O268" s="6">
        <v>5</v>
      </c>
      <c r="P268" s="6">
        <v>6</v>
      </c>
      <c r="Q268" s="6">
        <v>43</v>
      </c>
      <c r="R268" s="6">
        <v>22</v>
      </c>
      <c r="S268" s="6">
        <v>21</v>
      </c>
      <c r="T268" s="6">
        <v>5</v>
      </c>
    </row>
    <row r="269" spans="11:20" ht="13.5">
      <c r="K269" s="10" t="s">
        <v>499</v>
      </c>
      <c r="L269" s="6">
        <v>6</v>
      </c>
      <c r="M269" s="6">
        <v>5</v>
      </c>
      <c r="N269" s="6">
        <v>3</v>
      </c>
      <c r="O269" s="6">
        <v>6</v>
      </c>
      <c r="P269" s="6">
        <v>7</v>
      </c>
      <c r="Q269" s="6">
        <v>49</v>
      </c>
      <c r="R269" s="6">
        <v>25</v>
      </c>
      <c r="S269" s="6">
        <v>24</v>
      </c>
      <c r="T269" s="6">
        <v>6</v>
      </c>
    </row>
    <row r="270" spans="11:20" ht="13.5">
      <c r="K270" s="10" t="s">
        <v>500</v>
      </c>
      <c r="L270" s="6">
        <v>7</v>
      </c>
      <c r="M270" s="6">
        <v>5</v>
      </c>
      <c r="N270" s="6">
        <v>4</v>
      </c>
      <c r="O270" s="6">
        <v>6</v>
      </c>
      <c r="P270" s="6">
        <v>7</v>
      </c>
      <c r="Q270" s="6">
        <v>56</v>
      </c>
      <c r="R270" s="6">
        <v>29</v>
      </c>
      <c r="S270" s="6">
        <v>27</v>
      </c>
      <c r="T270" s="6">
        <v>7</v>
      </c>
    </row>
    <row r="271" spans="11:20" ht="13.5">
      <c r="K271" s="10" t="s">
        <v>501</v>
      </c>
      <c r="L271" s="6">
        <v>8</v>
      </c>
      <c r="M271" s="6">
        <v>6</v>
      </c>
      <c r="N271" s="6">
        <v>4</v>
      </c>
      <c r="O271" s="6">
        <v>7</v>
      </c>
      <c r="P271" s="6">
        <v>8</v>
      </c>
      <c r="Q271" s="6">
        <v>63</v>
      </c>
      <c r="R271" s="6">
        <v>33</v>
      </c>
      <c r="S271" s="6">
        <v>30</v>
      </c>
      <c r="T271" s="6">
        <v>8</v>
      </c>
    </row>
    <row r="272" spans="11:20" ht="13.5">
      <c r="K272" s="10" t="s">
        <v>502</v>
      </c>
      <c r="L272" s="6">
        <v>9</v>
      </c>
      <c r="M272" s="6">
        <v>7</v>
      </c>
      <c r="N272" s="6">
        <v>4</v>
      </c>
      <c r="O272" s="6">
        <v>8</v>
      </c>
      <c r="P272" s="6">
        <v>9</v>
      </c>
      <c r="Q272" s="6">
        <v>70</v>
      </c>
      <c r="R272" s="6">
        <v>43</v>
      </c>
      <c r="S272" s="6">
        <v>27</v>
      </c>
      <c r="T272" s="6">
        <v>8</v>
      </c>
    </row>
    <row r="273" spans="11:20" ht="13.5">
      <c r="K273" s="10" t="s">
        <v>503</v>
      </c>
      <c r="L273" s="6">
        <v>9</v>
      </c>
      <c r="M273" s="6">
        <v>7</v>
      </c>
      <c r="N273" s="6">
        <v>5</v>
      </c>
      <c r="O273" s="6">
        <v>8</v>
      </c>
      <c r="P273" s="6">
        <v>9</v>
      </c>
      <c r="Q273" s="6">
        <v>77</v>
      </c>
      <c r="R273" s="6">
        <v>47</v>
      </c>
      <c r="S273" s="6">
        <v>30</v>
      </c>
      <c r="T273" s="6">
        <v>9</v>
      </c>
    </row>
    <row r="274" spans="11:20" ht="13.5">
      <c r="K274" s="10" t="s">
        <v>504</v>
      </c>
      <c r="L274" s="6">
        <v>10</v>
      </c>
      <c r="M274" s="6">
        <v>8</v>
      </c>
      <c r="N274" s="6">
        <v>5</v>
      </c>
      <c r="O274" s="6">
        <v>9</v>
      </c>
      <c r="P274" s="6">
        <v>10</v>
      </c>
      <c r="Q274" s="6">
        <v>84</v>
      </c>
      <c r="R274" s="6">
        <v>51</v>
      </c>
      <c r="S274" s="6">
        <v>33</v>
      </c>
      <c r="T274" s="6">
        <v>9</v>
      </c>
    </row>
    <row r="275" spans="11:20" ht="13.5">
      <c r="K275" s="10" t="s">
        <v>505</v>
      </c>
      <c r="L275" s="6">
        <v>10</v>
      </c>
      <c r="M275" s="6">
        <v>8</v>
      </c>
      <c r="N275" s="6">
        <v>5</v>
      </c>
      <c r="O275" s="6">
        <v>10</v>
      </c>
      <c r="P275" s="6">
        <v>11</v>
      </c>
      <c r="Q275" s="6">
        <v>91</v>
      </c>
      <c r="R275" s="6">
        <v>55</v>
      </c>
      <c r="S275" s="6">
        <v>36</v>
      </c>
      <c r="T275" s="6">
        <v>10</v>
      </c>
    </row>
    <row r="276" spans="11:20" ht="13.5">
      <c r="K276" s="10" t="s">
        <v>506</v>
      </c>
      <c r="L276" s="6">
        <v>11</v>
      </c>
      <c r="M276" s="6">
        <v>9</v>
      </c>
      <c r="N276" s="6">
        <v>6</v>
      </c>
      <c r="O276" s="6">
        <v>11</v>
      </c>
      <c r="P276" s="6">
        <v>12</v>
      </c>
      <c r="Q276" s="6">
        <v>98</v>
      </c>
      <c r="R276" s="6">
        <v>60</v>
      </c>
      <c r="S276" s="6">
        <v>38</v>
      </c>
      <c r="T276" s="6">
        <v>11</v>
      </c>
    </row>
    <row r="277" spans="11:20" ht="13.5">
      <c r="K277" s="10" t="s">
        <v>507</v>
      </c>
      <c r="L277" s="6">
        <v>11</v>
      </c>
      <c r="M277" s="6">
        <v>9</v>
      </c>
      <c r="N277" s="6">
        <v>6</v>
      </c>
      <c r="O277" s="6">
        <v>11</v>
      </c>
      <c r="P277" s="6">
        <v>12</v>
      </c>
      <c r="Q277" s="6">
        <v>105</v>
      </c>
      <c r="R277" s="6">
        <v>64</v>
      </c>
      <c r="S277" s="6">
        <v>41</v>
      </c>
      <c r="T277" s="6">
        <v>11</v>
      </c>
    </row>
    <row r="278" spans="11:20" ht="13.5">
      <c r="K278" s="10" t="s">
        <v>508</v>
      </c>
      <c r="L278" s="6">
        <v>12</v>
      </c>
      <c r="M278" s="6">
        <v>10</v>
      </c>
      <c r="N278" s="6">
        <v>7</v>
      </c>
      <c r="O278" s="6">
        <v>12</v>
      </c>
      <c r="P278" s="6">
        <v>13</v>
      </c>
      <c r="Q278" s="6">
        <v>112</v>
      </c>
      <c r="R278" s="6">
        <v>68</v>
      </c>
      <c r="S278" s="6">
        <v>44</v>
      </c>
      <c r="T278" s="6">
        <v>12</v>
      </c>
    </row>
    <row r="279" spans="11:20" ht="13.5">
      <c r="K279" s="10" t="s">
        <v>509</v>
      </c>
      <c r="L279" s="6">
        <v>13</v>
      </c>
      <c r="M279" s="6">
        <v>10</v>
      </c>
      <c r="N279" s="6">
        <v>7</v>
      </c>
      <c r="O279" s="6">
        <v>12</v>
      </c>
      <c r="P279" s="6">
        <v>14</v>
      </c>
      <c r="Q279" s="6">
        <v>119</v>
      </c>
      <c r="R279" s="6">
        <v>72</v>
      </c>
      <c r="S279" s="6">
        <v>47</v>
      </c>
      <c r="T279" s="6">
        <v>13</v>
      </c>
    </row>
    <row r="280" spans="11:20" ht="13.5">
      <c r="K280" s="10" t="s">
        <v>510</v>
      </c>
      <c r="L280" s="6">
        <v>14</v>
      </c>
      <c r="M280" s="6">
        <v>11</v>
      </c>
      <c r="N280" s="6">
        <v>8</v>
      </c>
      <c r="O280" s="6">
        <v>13</v>
      </c>
      <c r="P280" s="6">
        <v>14</v>
      </c>
      <c r="Q280" s="6">
        <v>126</v>
      </c>
      <c r="R280" s="6">
        <v>77</v>
      </c>
      <c r="S280" s="6">
        <v>49</v>
      </c>
      <c r="T280" s="6">
        <v>14</v>
      </c>
    </row>
    <row r="281" spans="11:20" ht="13.5">
      <c r="K281" s="10" t="s">
        <v>511</v>
      </c>
      <c r="L281" s="6">
        <v>15</v>
      </c>
      <c r="M281" s="6">
        <v>12</v>
      </c>
      <c r="N281" s="6">
        <v>8</v>
      </c>
      <c r="O281" s="6">
        <v>14</v>
      </c>
      <c r="P281" s="6">
        <v>15</v>
      </c>
      <c r="Q281" s="6">
        <v>133</v>
      </c>
      <c r="R281" s="6">
        <v>81</v>
      </c>
      <c r="S281" s="6">
        <v>52</v>
      </c>
      <c r="T281" s="6">
        <v>15</v>
      </c>
    </row>
    <row r="282" spans="11:20" ht="13.5">
      <c r="K282" s="10" t="s">
        <v>492</v>
      </c>
      <c r="L282" s="6">
        <v>2</v>
      </c>
      <c r="M282" s="6">
        <v>1</v>
      </c>
      <c r="N282" s="6">
        <v>0</v>
      </c>
      <c r="O282" s="6">
        <v>2</v>
      </c>
      <c r="P282" s="6">
        <v>2</v>
      </c>
      <c r="Q282" s="6">
        <v>6</v>
      </c>
      <c r="R282" s="6">
        <v>3</v>
      </c>
      <c r="S282" s="6">
        <v>3</v>
      </c>
      <c r="T282" s="6">
        <v>1</v>
      </c>
    </row>
    <row r="283" spans="11:20" ht="13.5">
      <c r="K283" s="10" t="s">
        <v>512</v>
      </c>
      <c r="L283" s="6">
        <v>2</v>
      </c>
      <c r="M283" s="6">
        <v>2</v>
      </c>
      <c r="N283" s="6">
        <v>1</v>
      </c>
      <c r="O283" s="6">
        <v>2</v>
      </c>
      <c r="P283" s="6">
        <v>2</v>
      </c>
      <c r="Q283" s="6">
        <v>12</v>
      </c>
      <c r="R283" s="6">
        <v>6</v>
      </c>
      <c r="S283" s="6">
        <v>6</v>
      </c>
      <c r="T283" s="6">
        <v>2</v>
      </c>
    </row>
    <row r="284" spans="11:20" ht="13.5">
      <c r="K284" s="10" t="s">
        <v>513</v>
      </c>
      <c r="L284" s="6">
        <v>3</v>
      </c>
      <c r="M284" s="6">
        <v>2</v>
      </c>
      <c r="N284" s="6">
        <v>1</v>
      </c>
      <c r="O284" s="6">
        <v>3</v>
      </c>
      <c r="P284" s="6">
        <v>3</v>
      </c>
      <c r="Q284" s="6">
        <v>18</v>
      </c>
      <c r="R284" s="6">
        <v>9</v>
      </c>
      <c r="S284" s="6">
        <v>9</v>
      </c>
      <c r="T284" s="6">
        <v>2</v>
      </c>
    </row>
    <row r="285" spans="11:20" ht="13.5">
      <c r="K285" s="10" t="s">
        <v>514</v>
      </c>
      <c r="L285" s="6">
        <v>4</v>
      </c>
      <c r="M285" s="6">
        <v>3</v>
      </c>
      <c r="N285" s="6">
        <v>1</v>
      </c>
      <c r="O285" s="6">
        <v>3</v>
      </c>
      <c r="P285" s="6">
        <v>3</v>
      </c>
      <c r="Q285" s="6">
        <v>24</v>
      </c>
      <c r="R285" s="6">
        <v>12</v>
      </c>
      <c r="S285" s="6">
        <v>12</v>
      </c>
      <c r="T285" s="6">
        <v>3</v>
      </c>
    </row>
    <row r="286" spans="11:20" ht="13.5">
      <c r="K286" s="10" t="s">
        <v>515</v>
      </c>
      <c r="L286" s="6">
        <v>5</v>
      </c>
      <c r="M286" s="6">
        <v>3</v>
      </c>
      <c r="N286" s="6">
        <v>2</v>
      </c>
      <c r="O286" s="6">
        <v>4</v>
      </c>
      <c r="P286" s="6">
        <v>4</v>
      </c>
      <c r="Q286" s="6">
        <v>31</v>
      </c>
      <c r="R286" s="6">
        <v>16</v>
      </c>
      <c r="S286" s="6">
        <v>15</v>
      </c>
      <c r="T286" s="6">
        <v>4</v>
      </c>
    </row>
    <row r="287" spans="11:20" ht="13.5">
      <c r="K287" s="10" t="s">
        <v>516</v>
      </c>
      <c r="L287" s="6">
        <v>5</v>
      </c>
      <c r="M287" s="6">
        <v>4</v>
      </c>
      <c r="N287" s="6">
        <v>2</v>
      </c>
      <c r="O287" s="6">
        <v>4</v>
      </c>
      <c r="P287" s="6">
        <v>5</v>
      </c>
      <c r="Q287" s="6">
        <v>37</v>
      </c>
      <c r="R287" s="6">
        <v>19</v>
      </c>
      <c r="S287" s="6">
        <v>18</v>
      </c>
      <c r="T287" s="6">
        <v>4</v>
      </c>
    </row>
    <row r="288" spans="11:20" ht="13.5">
      <c r="K288" s="10" t="s">
        <v>517</v>
      </c>
      <c r="L288" s="6">
        <v>6</v>
      </c>
      <c r="M288" s="6">
        <v>4</v>
      </c>
      <c r="N288" s="6">
        <v>3</v>
      </c>
      <c r="O288" s="6">
        <v>5</v>
      </c>
      <c r="P288" s="6">
        <v>6</v>
      </c>
      <c r="Q288" s="6">
        <v>43</v>
      </c>
      <c r="R288" s="6">
        <v>22</v>
      </c>
      <c r="S288" s="6">
        <v>21</v>
      </c>
      <c r="T288" s="6">
        <v>5</v>
      </c>
    </row>
    <row r="289" spans="11:20" ht="13.5">
      <c r="K289" s="10" t="s">
        <v>518</v>
      </c>
      <c r="L289" s="6">
        <v>6</v>
      </c>
      <c r="M289" s="6">
        <v>5</v>
      </c>
      <c r="N289" s="6">
        <v>3</v>
      </c>
      <c r="O289" s="6">
        <v>6</v>
      </c>
      <c r="P289" s="6">
        <v>7</v>
      </c>
      <c r="Q289" s="6">
        <v>49</v>
      </c>
      <c r="R289" s="6">
        <v>25</v>
      </c>
      <c r="S289" s="6">
        <v>24</v>
      </c>
      <c r="T289" s="6">
        <v>6</v>
      </c>
    </row>
    <row r="290" spans="11:20" ht="13.5">
      <c r="K290" s="10" t="s">
        <v>519</v>
      </c>
      <c r="L290" s="6">
        <v>7</v>
      </c>
      <c r="M290" s="6">
        <v>5</v>
      </c>
      <c r="N290" s="6">
        <v>4</v>
      </c>
      <c r="O290" s="6">
        <v>6</v>
      </c>
      <c r="P290" s="6">
        <v>7</v>
      </c>
      <c r="Q290" s="6">
        <v>56</v>
      </c>
      <c r="R290" s="6">
        <v>29</v>
      </c>
      <c r="S290" s="6">
        <v>27</v>
      </c>
      <c r="T290" s="6">
        <v>7</v>
      </c>
    </row>
    <row r="291" spans="11:20" ht="13.5">
      <c r="K291" s="10" t="s">
        <v>520</v>
      </c>
      <c r="L291" s="6">
        <v>8</v>
      </c>
      <c r="M291" s="6">
        <v>6</v>
      </c>
      <c r="N291" s="6">
        <v>4</v>
      </c>
      <c r="O291" s="6">
        <v>7</v>
      </c>
      <c r="P291" s="6">
        <v>8</v>
      </c>
      <c r="Q291" s="6">
        <v>63</v>
      </c>
      <c r="R291" s="6">
        <v>33</v>
      </c>
      <c r="S291" s="6">
        <v>30</v>
      </c>
      <c r="T291" s="6">
        <v>8</v>
      </c>
    </row>
    <row r="292" spans="11:20" ht="13.5">
      <c r="K292" s="10" t="s">
        <v>521</v>
      </c>
      <c r="L292" s="6">
        <v>9</v>
      </c>
      <c r="M292" s="6">
        <v>7</v>
      </c>
      <c r="N292" s="6">
        <v>4</v>
      </c>
      <c r="O292" s="6">
        <v>8</v>
      </c>
      <c r="P292" s="6">
        <v>9</v>
      </c>
      <c r="Q292" s="6">
        <v>70</v>
      </c>
      <c r="R292" s="6">
        <v>43</v>
      </c>
      <c r="S292" s="6">
        <v>27</v>
      </c>
      <c r="T292" s="6">
        <v>8</v>
      </c>
    </row>
    <row r="293" spans="11:21" ht="13.5">
      <c r="K293" s="10" t="s">
        <v>522</v>
      </c>
      <c r="L293" s="6">
        <v>9</v>
      </c>
      <c r="M293" s="6">
        <v>7</v>
      </c>
      <c r="N293" s="6">
        <v>5</v>
      </c>
      <c r="O293" s="6">
        <v>8</v>
      </c>
      <c r="P293" s="6">
        <v>9</v>
      </c>
      <c r="Q293" s="6">
        <v>77</v>
      </c>
      <c r="R293" s="6">
        <v>47</v>
      </c>
      <c r="S293" s="6">
        <v>30</v>
      </c>
      <c r="T293" s="6">
        <v>9</v>
      </c>
      <c r="U293" s="48"/>
    </row>
    <row r="294" spans="11:20" ht="13.5">
      <c r="K294" s="10" t="s">
        <v>523</v>
      </c>
      <c r="L294" s="6">
        <v>10</v>
      </c>
      <c r="M294" s="6">
        <v>8</v>
      </c>
      <c r="N294" s="6">
        <v>5</v>
      </c>
      <c r="O294" s="6">
        <v>9</v>
      </c>
      <c r="P294" s="6">
        <v>10</v>
      </c>
      <c r="Q294" s="6">
        <v>84</v>
      </c>
      <c r="R294" s="6">
        <v>51</v>
      </c>
      <c r="S294" s="6">
        <v>33</v>
      </c>
      <c r="T294" s="6">
        <v>9</v>
      </c>
    </row>
    <row r="295" spans="11:20" ht="13.5">
      <c r="K295" s="10" t="s">
        <v>524</v>
      </c>
      <c r="L295" s="6">
        <v>10</v>
      </c>
      <c r="M295" s="6">
        <v>8</v>
      </c>
      <c r="N295" s="6">
        <v>5</v>
      </c>
      <c r="O295" s="6">
        <v>10</v>
      </c>
      <c r="P295" s="6">
        <v>11</v>
      </c>
      <c r="Q295" s="6">
        <v>91</v>
      </c>
      <c r="R295" s="6">
        <v>55</v>
      </c>
      <c r="S295" s="6">
        <v>36</v>
      </c>
      <c r="T295" s="6">
        <v>10</v>
      </c>
    </row>
    <row r="296" spans="11:20" ht="13.5">
      <c r="K296" s="10" t="s">
        <v>525</v>
      </c>
      <c r="L296" s="6">
        <v>11</v>
      </c>
      <c r="M296" s="6">
        <v>9</v>
      </c>
      <c r="N296" s="6">
        <v>6</v>
      </c>
      <c r="O296" s="6">
        <v>11</v>
      </c>
      <c r="P296" s="6">
        <v>12</v>
      </c>
      <c r="Q296" s="6">
        <v>98</v>
      </c>
      <c r="R296" s="6">
        <v>60</v>
      </c>
      <c r="S296" s="6">
        <v>38</v>
      </c>
      <c r="T296" s="6">
        <v>11</v>
      </c>
    </row>
    <row r="297" spans="11:20" ht="13.5">
      <c r="K297" s="10" t="s">
        <v>526</v>
      </c>
      <c r="L297" s="6">
        <v>11</v>
      </c>
      <c r="M297" s="6">
        <v>9</v>
      </c>
      <c r="N297" s="6">
        <v>6</v>
      </c>
      <c r="O297" s="6">
        <v>11</v>
      </c>
      <c r="P297" s="6">
        <v>12</v>
      </c>
      <c r="Q297" s="6">
        <v>105</v>
      </c>
      <c r="R297" s="6">
        <v>64</v>
      </c>
      <c r="S297" s="6">
        <v>41</v>
      </c>
      <c r="T297" s="6">
        <v>11</v>
      </c>
    </row>
    <row r="298" spans="11:20" ht="13.5">
      <c r="K298" s="10" t="s">
        <v>527</v>
      </c>
      <c r="L298" s="6">
        <v>12</v>
      </c>
      <c r="M298" s="6">
        <v>10</v>
      </c>
      <c r="N298" s="6">
        <v>7</v>
      </c>
      <c r="O298" s="6">
        <v>12</v>
      </c>
      <c r="P298" s="6">
        <v>13</v>
      </c>
      <c r="Q298" s="6">
        <v>112</v>
      </c>
      <c r="R298" s="6">
        <v>68</v>
      </c>
      <c r="S298" s="6">
        <v>44</v>
      </c>
      <c r="T298" s="6">
        <v>12</v>
      </c>
    </row>
    <row r="299" spans="11:20" ht="13.5">
      <c r="K299" s="10" t="s">
        <v>528</v>
      </c>
      <c r="L299" s="6">
        <v>13</v>
      </c>
      <c r="M299" s="6">
        <v>10</v>
      </c>
      <c r="N299" s="6">
        <v>7</v>
      </c>
      <c r="O299" s="6">
        <v>12</v>
      </c>
      <c r="P299" s="6">
        <v>14</v>
      </c>
      <c r="Q299" s="6">
        <v>119</v>
      </c>
      <c r="R299" s="6">
        <v>72</v>
      </c>
      <c r="S299" s="6">
        <v>47</v>
      </c>
      <c r="T299" s="6">
        <v>13</v>
      </c>
    </row>
    <row r="300" spans="11:20" ht="13.5">
      <c r="K300" s="10" t="s">
        <v>529</v>
      </c>
      <c r="L300" s="6">
        <v>14</v>
      </c>
      <c r="M300" s="6">
        <v>11</v>
      </c>
      <c r="N300" s="6">
        <v>8</v>
      </c>
      <c r="O300" s="6">
        <v>13</v>
      </c>
      <c r="P300" s="6">
        <v>14</v>
      </c>
      <c r="Q300" s="6">
        <v>126</v>
      </c>
      <c r="R300" s="6">
        <v>77</v>
      </c>
      <c r="S300" s="6">
        <v>49</v>
      </c>
      <c r="T300" s="6">
        <v>14</v>
      </c>
    </row>
    <row r="301" spans="11:20" ht="13.5">
      <c r="K301" s="10" t="s">
        <v>530</v>
      </c>
      <c r="L301" s="6">
        <v>15</v>
      </c>
      <c r="M301" s="6">
        <v>12</v>
      </c>
      <c r="N301" s="6">
        <v>8</v>
      </c>
      <c r="O301" s="6">
        <v>14</v>
      </c>
      <c r="P301" s="6">
        <v>15</v>
      </c>
      <c r="Q301" s="6">
        <v>133</v>
      </c>
      <c r="R301" s="6">
        <v>81</v>
      </c>
      <c r="S301" s="6">
        <v>52</v>
      </c>
      <c r="T301" s="6">
        <v>15</v>
      </c>
    </row>
    <row r="302" spans="11:20" ht="13.5">
      <c r="K302" s="10" t="s">
        <v>553</v>
      </c>
      <c r="L302" s="6">
        <v>0</v>
      </c>
      <c r="M302" s="6">
        <v>0</v>
      </c>
      <c r="N302" s="6">
        <v>1</v>
      </c>
      <c r="O302" s="6">
        <v>1</v>
      </c>
      <c r="P302" s="6">
        <v>0</v>
      </c>
      <c r="Q302" s="6">
        <v>8</v>
      </c>
      <c r="R302" s="6">
        <v>3</v>
      </c>
      <c r="S302" s="6">
        <v>5</v>
      </c>
      <c r="T302" s="6">
        <v>0</v>
      </c>
    </row>
    <row r="303" spans="11:20" ht="13.5">
      <c r="K303" s="10" t="s">
        <v>556</v>
      </c>
      <c r="L303" s="6">
        <v>1</v>
      </c>
      <c r="M303" s="6">
        <v>1</v>
      </c>
      <c r="N303" s="6">
        <v>2</v>
      </c>
      <c r="O303" s="6">
        <v>2</v>
      </c>
      <c r="P303" s="6">
        <v>1</v>
      </c>
      <c r="Q303" s="6">
        <v>16</v>
      </c>
      <c r="R303" s="6">
        <v>6</v>
      </c>
      <c r="S303" s="6">
        <v>10</v>
      </c>
      <c r="T303" s="6">
        <v>1</v>
      </c>
    </row>
    <row r="304" spans="11:20" ht="13.5">
      <c r="K304" s="10" t="s">
        <v>557</v>
      </c>
      <c r="L304" s="6">
        <v>1</v>
      </c>
      <c r="M304" s="6">
        <v>1</v>
      </c>
      <c r="N304" s="6">
        <v>2</v>
      </c>
      <c r="O304" s="6">
        <v>2</v>
      </c>
      <c r="P304" s="6">
        <v>1</v>
      </c>
      <c r="Q304" s="6">
        <v>24</v>
      </c>
      <c r="R304" s="6">
        <v>9</v>
      </c>
      <c r="S304" s="6">
        <v>15</v>
      </c>
      <c r="T304" s="6">
        <v>1</v>
      </c>
    </row>
    <row r="305" spans="11:20" ht="13.5">
      <c r="K305" s="10" t="s">
        <v>558</v>
      </c>
      <c r="L305" s="6">
        <v>2</v>
      </c>
      <c r="M305" s="6">
        <v>2</v>
      </c>
      <c r="N305" s="6">
        <v>3</v>
      </c>
      <c r="O305" s="6">
        <v>3</v>
      </c>
      <c r="P305" s="6">
        <v>2</v>
      </c>
      <c r="Q305" s="6">
        <v>32</v>
      </c>
      <c r="R305" s="6">
        <v>12</v>
      </c>
      <c r="S305" s="6">
        <v>20</v>
      </c>
      <c r="T305" s="6">
        <v>2</v>
      </c>
    </row>
    <row r="306" spans="11:20" ht="13.5">
      <c r="K306" s="10" t="s">
        <v>559</v>
      </c>
      <c r="L306" s="6">
        <v>2</v>
      </c>
      <c r="M306" s="6">
        <v>2</v>
      </c>
      <c r="N306" s="6">
        <v>3</v>
      </c>
      <c r="O306" s="6">
        <v>3</v>
      </c>
      <c r="P306" s="6">
        <v>2</v>
      </c>
      <c r="Q306" s="6">
        <v>40</v>
      </c>
      <c r="R306" s="6">
        <v>15</v>
      </c>
      <c r="S306" s="6">
        <v>25</v>
      </c>
      <c r="T306" s="6">
        <v>2</v>
      </c>
    </row>
    <row r="307" spans="11:20" ht="13.5">
      <c r="K307" s="10" t="s">
        <v>560</v>
      </c>
      <c r="L307" s="6">
        <v>3</v>
      </c>
      <c r="M307" s="6">
        <v>3</v>
      </c>
      <c r="N307" s="6">
        <v>4</v>
      </c>
      <c r="O307" s="6">
        <v>4</v>
      </c>
      <c r="P307" s="6">
        <v>3</v>
      </c>
      <c r="Q307" s="6">
        <v>48</v>
      </c>
      <c r="R307" s="6">
        <v>18</v>
      </c>
      <c r="S307" s="6">
        <v>30</v>
      </c>
      <c r="T307" s="6">
        <v>3</v>
      </c>
    </row>
    <row r="308" spans="11:20" ht="13.5">
      <c r="K308" s="10" t="s">
        <v>561</v>
      </c>
      <c r="L308" s="6">
        <v>3</v>
      </c>
      <c r="M308" s="6">
        <v>3</v>
      </c>
      <c r="N308" s="6">
        <v>4</v>
      </c>
      <c r="O308" s="6">
        <v>4</v>
      </c>
      <c r="P308" s="6">
        <v>3</v>
      </c>
      <c r="Q308" s="6">
        <v>56</v>
      </c>
      <c r="R308" s="6">
        <v>21</v>
      </c>
      <c r="S308" s="6">
        <v>35</v>
      </c>
      <c r="T308" s="6">
        <v>3</v>
      </c>
    </row>
    <row r="309" spans="11:20" ht="13.5">
      <c r="K309" s="10" t="s">
        <v>562</v>
      </c>
      <c r="L309" s="6">
        <v>4</v>
      </c>
      <c r="M309" s="6">
        <v>4</v>
      </c>
      <c r="N309" s="6">
        <v>5</v>
      </c>
      <c r="O309" s="6">
        <v>5</v>
      </c>
      <c r="P309" s="6">
        <v>4</v>
      </c>
      <c r="Q309" s="6">
        <v>64</v>
      </c>
      <c r="R309" s="6">
        <v>24</v>
      </c>
      <c r="S309" s="6">
        <v>40</v>
      </c>
      <c r="T309" s="6">
        <v>4</v>
      </c>
    </row>
    <row r="310" spans="11:20" ht="13.5">
      <c r="K310" s="10" t="s">
        <v>563</v>
      </c>
      <c r="L310" s="6">
        <v>4</v>
      </c>
      <c r="M310" s="6">
        <v>4</v>
      </c>
      <c r="N310" s="6">
        <v>5</v>
      </c>
      <c r="O310" s="6">
        <v>5</v>
      </c>
      <c r="P310" s="6">
        <v>4</v>
      </c>
      <c r="Q310" s="6">
        <v>72</v>
      </c>
      <c r="R310" s="6">
        <v>27</v>
      </c>
      <c r="S310" s="6">
        <v>45</v>
      </c>
      <c r="T310" s="6">
        <v>4</v>
      </c>
    </row>
    <row r="311" spans="11:20" ht="13.5">
      <c r="K311" s="10" t="s">
        <v>564</v>
      </c>
      <c r="L311" s="6">
        <v>5</v>
      </c>
      <c r="M311" s="6">
        <v>5</v>
      </c>
      <c r="N311" s="6">
        <v>6</v>
      </c>
      <c r="O311" s="6">
        <v>6</v>
      </c>
      <c r="P311" s="6">
        <v>5</v>
      </c>
      <c r="Q311" s="6">
        <v>81</v>
      </c>
      <c r="R311" s="6">
        <v>30</v>
      </c>
      <c r="S311" s="6">
        <v>50</v>
      </c>
      <c r="T311" s="6">
        <v>5</v>
      </c>
    </row>
    <row r="312" spans="11:20" ht="13.5">
      <c r="K312" s="10" t="s">
        <v>565</v>
      </c>
      <c r="L312" s="6">
        <v>6</v>
      </c>
      <c r="M312" s="6">
        <v>5</v>
      </c>
      <c r="N312" s="6">
        <v>7</v>
      </c>
      <c r="O312" s="6">
        <v>6</v>
      </c>
      <c r="P312" s="6">
        <v>5</v>
      </c>
      <c r="Q312" s="6">
        <v>89</v>
      </c>
      <c r="R312" s="6">
        <v>33</v>
      </c>
      <c r="S312" s="6">
        <v>55</v>
      </c>
      <c r="T312" s="6">
        <v>5</v>
      </c>
    </row>
    <row r="313" spans="11:20" ht="13.5">
      <c r="K313" s="10" t="s">
        <v>566</v>
      </c>
      <c r="L313" s="6">
        <v>6</v>
      </c>
      <c r="M313" s="6">
        <v>6</v>
      </c>
      <c r="N313" s="6">
        <v>7</v>
      </c>
      <c r="O313" s="6">
        <v>7</v>
      </c>
      <c r="P313" s="6">
        <v>6</v>
      </c>
      <c r="Q313" s="6">
        <v>97</v>
      </c>
      <c r="R313" s="6">
        <v>36</v>
      </c>
      <c r="S313" s="6">
        <v>60</v>
      </c>
      <c r="T313" s="6">
        <v>6</v>
      </c>
    </row>
    <row r="314" spans="11:20" ht="13.5">
      <c r="K314" s="10" t="s">
        <v>567</v>
      </c>
      <c r="L314" s="6">
        <v>7</v>
      </c>
      <c r="M314" s="6">
        <v>6</v>
      </c>
      <c r="N314" s="6">
        <v>8</v>
      </c>
      <c r="O314" s="6">
        <v>7</v>
      </c>
      <c r="P314" s="6">
        <v>7</v>
      </c>
      <c r="Q314" s="6">
        <v>105</v>
      </c>
      <c r="R314" s="6">
        <v>39</v>
      </c>
      <c r="S314" s="6">
        <v>65</v>
      </c>
      <c r="T314" s="6">
        <v>6</v>
      </c>
    </row>
    <row r="315" spans="11:20" ht="13.5">
      <c r="K315" s="10" t="s">
        <v>568</v>
      </c>
      <c r="L315" s="6">
        <v>7</v>
      </c>
      <c r="M315" s="6">
        <v>7</v>
      </c>
      <c r="N315" s="6">
        <v>8</v>
      </c>
      <c r="O315" s="6">
        <v>8</v>
      </c>
      <c r="P315" s="6">
        <v>7</v>
      </c>
      <c r="Q315" s="6">
        <v>113</v>
      </c>
      <c r="R315" s="6">
        <v>42</v>
      </c>
      <c r="S315" s="6">
        <v>70</v>
      </c>
      <c r="T315" s="6">
        <v>7</v>
      </c>
    </row>
    <row r="316" spans="11:20" ht="13.5">
      <c r="K316" s="10" t="s">
        <v>569</v>
      </c>
      <c r="L316" s="6">
        <v>8</v>
      </c>
      <c r="M316" s="6">
        <v>7</v>
      </c>
      <c r="N316" s="6">
        <v>9</v>
      </c>
      <c r="O316" s="6">
        <v>8</v>
      </c>
      <c r="P316" s="6">
        <v>8</v>
      </c>
      <c r="Q316" s="6">
        <v>121</v>
      </c>
      <c r="R316" s="6">
        <v>45</v>
      </c>
      <c r="S316" s="6">
        <v>75</v>
      </c>
      <c r="T316" s="6">
        <v>7</v>
      </c>
    </row>
    <row r="317" spans="11:20" ht="13.5">
      <c r="K317" s="10" t="s">
        <v>570</v>
      </c>
      <c r="L317" s="6">
        <v>8</v>
      </c>
      <c r="M317" s="6">
        <v>7</v>
      </c>
      <c r="N317" s="6">
        <v>9</v>
      </c>
      <c r="O317" s="6">
        <v>9</v>
      </c>
      <c r="P317" s="6">
        <v>8</v>
      </c>
      <c r="Q317" s="6">
        <v>129</v>
      </c>
      <c r="R317" s="6">
        <v>48</v>
      </c>
      <c r="S317" s="6">
        <v>80</v>
      </c>
      <c r="T317" s="6">
        <v>8</v>
      </c>
    </row>
    <row r="318" spans="11:20" ht="13.5">
      <c r="K318" s="10" t="s">
        <v>571</v>
      </c>
      <c r="L318" s="6">
        <v>9</v>
      </c>
      <c r="M318" s="6">
        <v>8</v>
      </c>
      <c r="N318" s="6">
        <v>10</v>
      </c>
      <c r="O318" s="6">
        <v>9</v>
      </c>
      <c r="P318" s="6">
        <v>9</v>
      </c>
      <c r="Q318" s="6">
        <v>137</v>
      </c>
      <c r="R318" s="6">
        <v>51</v>
      </c>
      <c r="S318" s="6">
        <v>85</v>
      </c>
      <c r="T318" s="6">
        <v>8</v>
      </c>
    </row>
    <row r="319" spans="11:20" ht="13.5">
      <c r="K319" s="10" t="s">
        <v>572</v>
      </c>
      <c r="L319" s="6">
        <v>9</v>
      </c>
      <c r="M319" s="6">
        <v>8</v>
      </c>
      <c r="N319" s="6">
        <v>10</v>
      </c>
      <c r="O319" s="6">
        <v>10</v>
      </c>
      <c r="P319" s="6">
        <v>9</v>
      </c>
      <c r="Q319" s="6">
        <v>145</v>
      </c>
      <c r="R319" s="6">
        <v>54</v>
      </c>
      <c r="S319" s="6">
        <v>90</v>
      </c>
      <c r="T319" s="6">
        <v>9</v>
      </c>
    </row>
    <row r="320" spans="11:20" ht="13.5">
      <c r="K320" s="10" t="s">
        <v>573</v>
      </c>
      <c r="L320" s="6">
        <v>10</v>
      </c>
      <c r="M320" s="6">
        <v>9</v>
      </c>
      <c r="N320" s="6">
        <v>11</v>
      </c>
      <c r="O320" s="6">
        <v>10</v>
      </c>
      <c r="P320" s="6">
        <v>10</v>
      </c>
      <c r="Q320" s="6">
        <v>153</v>
      </c>
      <c r="R320" s="6">
        <v>57</v>
      </c>
      <c r="S320" s="6">
        <v>95</v>
      </c>
      <c r="T320" s="6">
        <v>9</v>
      </c>
    </row>
    <row r="321" spans="11:20" ht="13.5">
      <c r="K321" s="10" t="s">
        <v>574</v>
      </c>
      <c r="L321" s="6">
        <v>10</v>
      </c>
      <c r="M321" s="6">
        <v>9</v>
      </c>
      <c r="N321" s="6">
        <v>12</v>
      </c>
      <c r="O321" s="6">
        <v>11</v>
      </c>
      <c r="P321" s="6">
        <v>11</v>
      </c>
      <c r="Q321" s="6">
        <v>162</v>
      </c>
      <c r="R321" s="6">
        <v>60</v>
      </c>
      <c r="S321" s="6">
        <v>100</v>
      </c>
      <c r="T321" s="6">
        <v>10</v>
      </c>
    </row>
    <row r="322" spans="11:20" ht="13.5">
      <c r="K322" s="10" t="s">
        <v>554</v>
      </c>
      <c r="L322" s="6">
        <v>2</v>
      </c>
      <c r="M322" s="6">
        <v>1</v>
      </c>
      <c r="N322" s="6">
        <v>1</v>
      </c>
      <c r="O322" s="6">
        <v>0</v>
      </c>
      <c r="P322" s="6">
        <v>1</v>
      </c>
      <c r="Q322" s="6">
        <v>6</v>
      </c>
      <c r="R322" s="6">
        <v>3</v>
      </c>
      <c r="S322" s="6">
        <v>4</v>
      </c>
      <c r="T322" s="6">
        <v>1</v>
      </c>
    </row>
    <row r="323" spans="11:20" ht="13.5">
      <c r="K323" s="10" t="s">
        <v>575</v>
      </c>
      <c r="L323" s="6">
        <v>2</v>
      </c>
      <c r="M323" s="6">
        <v>2</v>
      </c>
      <c r="N323" s="6">
        <v>2</v>
      </c>
      <c r="O323" s="6">
        <v>1</v>
      </c>
      <c r="P323" s="6">
        <v>2</v>
      </c>
      <c r="Q323" s="6">
        <v>12</v>
      </c>
      <c r="R323" s="6">
        <v>6</v>
      </c>
      <c r="S323" s="6">
        <v>9</v>
      </c>
      <c r="T323" s="6">
        <v>2</v>
      </c>
    </row>
    <row r="324" spans="11:20" ht="13.5">
      <c r="K324" s="10" t="s">
        <v>576</v>
      </c>
      <c r="L324" s="6">
        <v>3</v>
      </c>
      <c r="M324" s="6">
        <v>2</v>
      </c>
      <c r="N324" s="6">
        <v>2</v>
      </c>
      <c r="O324" s="6">
        <v>1</v>
      </c>
      <c r="P324" s="6">
        <v>2</v>
      </c>
      <c r="Q324" s="6">
        <v>19</v>
      </c>
      <c r="R324" s="6">
        <v>9</v>
      </c>
      <c r="S324" s="6">
        <v>14</v>
      </c>
      <c r="T324" s="6">
        <v>2</v>
      </c>
    </row>
    <row r="325" spans="11:20" ht="13.5">
      <c r="K325" s="10" t="s">
        <v>577</v>
      </c>
      <c r="L325" s="6">
        <v>3</v>
      </c>
      <c r="M325" s="6">
        <v>3</v>
      </c>
      <c r="N325" s="6">
        <v>3</v>
      </c>
      <c r="O325" s="6">
        <v>2</v>
      </c>
      <c r="P325" s="6">
        <v>3</v>
      </c>
      <c r="Q325" s="6">
        <v>26</v>
      </c>
      <c r="R325" s="6">
        <v>12</v>
      </c>
      <c r="S325" s="6">
        <v>19</v>
      </c>
      <c r="T325" s="6">
        <v>3</v>
      </c>
    </row>
    <row r="326" spans="11:20" ht="13.5">
      <c r="K326" s="10" t="s">
        <v>578</v>
      </c>
      <c r="L326" s="6">
        <v>4</v>
      </c>
      <c r="M326" s="6">
        <v>3</v>
      </c>
      <c r="N326" s="6">
        <v>3</v>
      </c>
      <c r="O326" s="6">
        <v>2</v>
      </c>
      <c r="P326" s="6">
        <v>3</v>
      </c>
      <c r="Q326" s="6">
        <v>32</v>
      </c>
      <c r="R326" s="6">
        <v>16</v>
      </c>
      <c r="S326" s="6">
        <v>23</v>
      </c>
      <c r="T326" s="6">
        <v>4</v>
      </c>
    </row>
    <row r="327" spans="11:20" ht="13.5">
      <c r="K327" s="10" t="s">
        <v>579</v>
      </c>
      <c r="L327" s="6">
        <v>4</v>
      </c>
      <c r="M327" s="6">
        <v>4</v>
      </c>
      <c r="N327" s="6">
        <v>4</v>
      </c>
      <c r="O327" s="6">
        <v>3</v>
      </c>
      <c r="P327" s="6">
        <v>4</v>
      </c>
      <c r="Q327" s="6">
        <v>39</v>
      </c>
      <c r="R327" s="6">
        <v>19</v>
      </c>
      <c r="S327" s="6">
        <v>28</v>
      </c>
      <c r="T327" s="6">
        <v>4</v>
      </c>
    </row>
    <row r="328" spans="11:20" ht="13.5">
      <c r="K328" s="10" t="s">
        <v>580</v>
      </c>
      <c r="L328" s="6">
        <v>5</v>
      </c>
      <c r="M328" s="6">
        <v>4</v>
      </c>
      <c r="N328" s="6">
        <v>4</v>
      </c>
      <c r="O328" s="6">
        <v>3</v>
      </c>
      <c r="P328" s="6">
        <v>4</v>
      </c>
      <c r="Q328" s="6">
        <v>46</v>
      </c>
      <c r="R328" s="6">
        <v>22</v>
      </c>
      <c r="S328" s="6">
        <v>33</v>
      </c>
      <c r="T328" s="6">
        <v>5</v>
      </c>
    </row>
    <row r="329" spans="11:20" ht="13.5">
      <c r="K329" s="10" t="s">
        <v>581</v>
      </c>
      <c r="L329" s="6">
        <v>6</v>
      </c>
      <c r="M329" s="6">
        <v>5</v>
      </c>
      <c r="N329" s="6">
        <v>5</v>
      </c>
      <c r="O329" s="6">
        <v>4</v>
      </c>
      <c r="P329" s="6">
        <v>5</v>
      </c>
      <c r="Q329" s="6">
        <v>53</v>
      </c>
      <c r="R329" s="6">
        <v>25</v>
      </c>
      <c r="S329" s="6">
        <v>38</v>
      </c>
      <c r="T329" s="6">
        <v>6</v>
      </c>
    </row>
    <row r="330" spans="11:20" ht="13.5">
      <c r="K330" s="10" t="s">
        <v>582</v>
      </c>
      <c r="L330" s="6">
        <v>6</v>
      </c>
      <c r="M330" s="6">
        <v>5</v>
      </c>
      <c r="N330" s="6">
        <v>5</v>
      </c>
      <c r="O330" s="6">
        <v>4</v>
      </c>
      <c r="P330" s="6">
        <v>5</v>
      </c>
      <c r="Q330" s="6">
        <v>60</v>
      </c>
      <c r="R330" s="6">
        <v>28</v>
      </c>
      <c r="S330" s="6">
        <v>43</v>
      </c>
      <c r="T330" s="6">
        <v>6</v>
      </c>
    </row>
    <row r="331" spans="11:20" ht="13.5">
      <c r="K331" s="10" t="s">
        <v>583</v>
      </c>
      <c r="L331" s="6">
        <v>7</v>
      </c>
      <c r="M331" s="6">
        <v>6</v>
      </c>
      <c r="N331" s="6">
        <v>6</v>
      </c>
      <c r="O331" s="6">
        <v>5</v>
      </c>
      <c r="P331" s="6">
        <v>6</v>
      </c>
      <c r="Q331" s="6">
        <v>67</v>
      </c>
      <c r="R331" s="6">
        <v>31</v>
      </c>
      <c r="S331" s="6">
        <v>48</v>
      </c>
      <c r="T331" s="6">
        <v>7</v>
      </c>
    </row>
    <row r="332" spans="11:20" ht="13.5">
      <c r="K332" s="10" t="s">
        <v>584</v>
      </c>
      <c r="L332" s="6">
        <v>8</v>
      </c>
      <c r="M332" s="6">
        <v>7</v>
      </c>
      <c r="N332" s="6">
        <v>6</v>
      </c>
      <c r="O332" s="6">
        <v>6</v>
      </c>
      <c r="P332" s="6">
        <v>6</v>
      </c>
      <c r="Q332" s="6">
        <v>74</v>
      </c>
      <c r="R332" s="6">
        <v>34</v>
      </c>
      <c r="S332" s="6">
        <v>53</v>
      </c>
      <c r="T332" s="6">
        <v>8</v>
      </c>
    </row>
    <row r="333" spans="11:20" ht="13.5">
      <c r="K333" s="10" t="s">
        <v>585</v>
      </c>
      <c r="L333" s="6">
        <v>8</v>
      </c>
      <c r="M333" s="6">
        <v>7</v>
      </c>
      <c r="N333" s="6">
        <v>7</v>
      </c>
      <c r="O333" s="6">
        <v>6</v>
      </c>
      <c r="P333" s="6">
        <v>7</v>
      </c>
      <c r="Q333" s="6">
        <v>81</v>
      </c>
      <c r="R333" s="6">
        <v>37</v>
      </c>
      <c r="S333" s="6">
        <v>58</v>
      </c>
      <c r="T333" s="6">
        <v>9</v>
      </c>
    </row>
    <row r="334" spans="11:20" ht="13.5">
      <c r="K334" s="10" t="s">
        <v>586</v>
      </c>
      <c r="L334" s="6">
        <v>9</v>
      </c>
      <c r="M334" s="6">
        <v>8</v>
      </c>
      <c r="N334" s="6">
        <v>7</v>
      </c>
      <c r="O334" s="6">
        <v>7</v>
      </c>
      <c r="P334" s="6">
        <v>7</v>
      </c>
      <c r="Q334" s="6">
        <v>88</v>
      </c>
      <c r="R334" s="6">
        <v>40</v>
      </c>
      <c r="S334" s="6">
        <v>63</v>
      </c>
      <c r="T334" s="6">
        <v>9</v>
      </c>
    </row>
    <row r="335" spans="11:20" ht="13.5">
      <c r="K335" s="10" t="s">
        <v>587</v>
      </c>
      <c r="L335" s="6">
        <v>10</v>
      </c>
      <c r="M335" s="6">
        <v>8</v>
      </c>
      <c r="N335" s="6">
        <v>8</v>
      </c>
      <c r="O335" s="6">
        <v>7</v>
      </c>
      <c r="P335" s="6">
        <v>7</v>
      </c>
      <c r="Q335" s="6">
        <v>95</v>
      </c>
      <c r="R335" s="6">
        <v>43</v>
      </c>
      <c r="S335" s="6">
        <v>68</v>
      </c>
      <c r="T335" s="6">
        <v>10</v>
      </c>
    </row>
    <row r="336" spans="11:20" ht="13.5">
      <c r="K336" s="10" t="s">
        <v>588</v>
      </c>
      <c r="L336" s="6">
        <v>11</v>
      </c>
      <c r="M336" s="6">
        <v>9</v>
      </c>
      <c r="N336" s="6">
        <v>8</v>
      </c>
      <c r="O336" s="6">
        <v>8</v>
      </c>
      <c r="P336" s="6">
        <v>8</v>
      </c>
      <c r="Q336" s="6">
        <v>102</v>
      </c>
      <c r="R336" s="6">
        <v>47</v>
      </c>
      <c r="S336" s="6">
        <v>72</v>
      </c>
      <c r="T336" s="6">
        <v>11</v>
      </c>
    </row>
    <row r="337" spans="11:20" ht="13.5">
      <c r="K337" s="10" t="s">
        <v>589</v>
      </c>
      <c r="L337" s="6">
        <v>11</v>
      </c>
      <c r="M337" s="6">
        <v>9</v>
      </c>
      <c r="N337" s="6">
        <v>9</v>
      </c>
      <c r="O337" s="6">
        <v>8</v>
      </c>
      <c r="P337" s="6">
        <v>8</v>
      </c>
      <c r="Q337" s="6">
        <v>108</v>
      </c>
      <c r="R337" s="6">
        <v>50</v>
      </c>
      <c r="S337" s="6">
        <v>77</v>
      </c>
      <c r="T337" s="6">
        <v>12</v>
      </c>
    </row>
    <row r="338" spans="11:20" ht="13.5">
      <c r="K338" s="10" t="s">
        <v>590</v>
      </c>
      <c r="L338" s="6">
        <v>12</v>
      </c>
      <c r="M338" s="6">
        <v>10</v>
      </c>
      <c r="N338" s="6">
        <v>10</v>
      </c>
      <c r="O338" s="6">
        <v>9</v>
      </c>
      <c r="P338" s="6">
        <v>8</v>
      </c>
      <c r="Q338" s="6">
        <v>115</v>
      </c>
      <c r="R338" s="6">
        <v>53</v>
      </c>
      <c r="S338" s="6">
        <v>82</v>
      </c>
      <c r="T338" s="6">
        <v>12</v>
      </c>
    </row>
    <row r="339" spans="11:20" ht="13.5">
      <c r="K339" s="10" t="s">
        <v>591</v>
      </c>
      <c r="L339" s="6">
        <v>12</v>
      </c>
      <c r="M339" s="6">
        <v>10</v>
      </c>
      <c r="N339" s="6">
        <v>11</v>
      </c>
      <c r="O339" s="6">
        <v>10</v>
      </c>
      <c r="P339" s="6">
        <v>9</v>
      </c>
      <c r="Q339" s="6">
        <v>122</v>
      </c>
      <c r="R339" s="6">
        <v>56</v>
      </c>
      <c r="S339" s="6">
        <v>87</v>
      </c>
      <c r="T339" s="6">
        <v>13</v>
      </c>
    </row>
    <row r="340" spans="11:20" ht="13.5">
      <c r="K340" s="10" t="s">
        <v>592</v>
      </c>
      <c r="L340" s="6">
        <v>13</v>
      </c>
      <c r="M340" s="6">
        <v>11</v>
      </c>
      <c r="N340" s="6">
        <v>12</v>
      </c>
      <c r="O340" s="6">
        <v>11</v>
      </c>
      <c r="P340" s="6">
        <v>9</v>
      </c>
      <c r="Q340" s="6">
        <v>129</v>
      </c>
      <c r="R340" s="6">
        <v>59</v>
      </c>
      <c r="S340" s="6">
        <v>92</v>
      </c>
      <c r="T340" s="6">
        <v>14</v>
      </c>
    </row>
    <row r="341" spans="11:20" ht="13.5">
      <c r="K341" s="10" t="s">
        <v>593</v>
      </c>
      <c r="L341" s="6">
        <v>14</v>
      </c>
      <c r="M341" s="6">
        <v>12</v>
      </c>
      <c r="N341" s="6">
        <v>13</v>
      </c>
      <c r="O341" s="6">
        <v>12</v>
      </c>
      <c r="P341" s="6">
        <v>10</v>
      </c>
      <c r="Q341" s="6">
        <v>136</v>
      </c>
      <c r="R341" s="6">
        <v>62</v>
      </c>
      <c r="S341" s="6">
        <v>97</v>
      </c>
      <c r="T341" s="6">
        <v>15</v>
      </c>
    </row>
    <row r="342" spans="11:20" ht="13.5">
      <c r="K342" s="10" t="s">
        <v>555</v>
      </c>
      <c r="L342" s="6">
        <v>2</v>
      </c>
      <c r="M342" s="6">
        <v>1</v>
      </c>
      <c r="N342" s="6">
        <v>1</v>
      </c>
      <c r="O342" s="6">
        <v>0</v>
      </c>
      <c r="P342" s="6">
        <v>1</v>
      </c>
      <c r="Q342" s="6">
        <v>6</v>
      </c>
      <c r="R342" s="6">
        <v>3</v>
      </c>
      <c r="S342" s="6">
        <v>4</v>
      </c>
      <c r="T342" s="6">
        <v>1</v>
      </c>
    </row>
    <row r="343" spans="11:20" ht="13.5">
      <c r="K343" s="10" t="s">
        <v>594</v>
      </c>
      <c r="L343" s="6">
        <v>2</v>
      </c>
      <c r="M343" s="6">
        <v>2</v>
      </c>
      <c r="N343" s="6">
        <v>2</v>
      </c>
      <c r="O343" s="6">
        <v>1</v>
      </c>
      <c r="P343" s="6">
        <v>2</v>
      </c>
      <c r="Q343" s="6">
        <v>12</v>
      </c>
      <c r="R343" s="6">
        <v>6</v>
      </c>
      <c r="S343" s="6">
        <v>9</v>
      </c>
      <c r="T343" s="6">
        <v>2</v>
      </c>
    </row>
    <row r="344" spans="11:20" ht="13.5">
      <c r="K344" s="10" t="s">
        <v>595</v>
      </c>
      <c r="L344" s="6">
        <v>3</v>
      </c>
      <c r="M344" s="6">
        <v>2</v>
      </c>
      <c r="N344" s="6">
        <v>2</v>
      </c>
      <c r="O344" s="6">
        <v>1</v>
      </c>
      <c r="P344" s="6">
        <v>2</v>
      </c>
      <c r="Q344" s="6">
        <v>19</v>
      </c>
      <c r="R344" s="6">
        <v>9</v>
      </c>
      <c r="S344" s="6">
        <v>14</v>
      </c>
      <c r="T344" s="6">
        <v>2</v>
      </c>
    </row>
    <row r="345" spans="11:20" ht="13.5">
      <c r="K345" s="10" t="s">
        <v>596</v>
      </c>
      <c r="L345" s="6">
        <v>3</v>
      </c>
      <c r="M345" s="6">
        <v>3</v>
      </c>
      <c r="N345" s="6">
        <v>3</v>
      </c>
      <c r="O345" s="6">
        <v>2</v>
      </c>
      <c r="P345" s="6">
        <v>3</v>
      </c>
      <c r="Q345" s="6">
        <v>26</v>
      </c>
      <c r="R345" s="6">
        <v>12</v>
      </c>
      <c r="S345" s="6">
        <v>19</v>
      </c>
      <c r="T345" s="6">
        <v>3</v>
      </c>
    </row>
    <row r="346" spans="11:20" ht="13.5">
      <c r="K346" s="10" t="s">
        <v>597</v>
      </c>
      <c r="L346" s="6">
        <v>4</v>
      </c>
      <c r="M346" s="6">
        <v>3</v>
      </c>
      <c r="N346" s="6">
        <v>3</v>
      </c>
      <c r="O346" s="6">
        <v>2</v>
      </c>
      <c r="P346" s="6">
        <v>3</v>
      </c>
      <c r="Q346" s="6">
        <v>32</v>
      </c>
      <c r="R346" s="6">
        <v>16</v>
      </c>
      <c r="S346" s="6">
        <v>23</v>
      </c>
      <c r="T346" s="6">
        <v>4</v>
      </c>
    </row>
    <row r="347" spans="11:20" ht="13.5">
      <c r="K347" s="10" t="s">
        <v>598</v>
      </c>
      <c r="L347" s="6">
        <v>4</v>
      </c>
      <c r="M347" s="6">
        <v>4</v>
      </c>
      <c r="N347" s="6">
        <v>4</v>
      </c>
      <c r="O347" s="6">
        <v>3</v>
      </c>
      <c r="P347" s="6">
        <v>4</v>
      </c>
      <c r="Q347" s="6">
        <v>39</v>
      </c>
      <c r="R347" s="6">
        <v>19</v>
      </c>
      <c r="S347" s="6">
        <v>28</v>
      </c>
      <c r="T347" s="6">
        <v>4</v>
      </c>
    </row>
    <row r="348" spans="11:20" ht="13.5">
      <c r="K348" s="10" t="s">
        <v>599</v>
      </c>
      <c r="L348" s="6">
        <v>5</v>
      </c>
      <c r="M348" s="6">
        <v>4</v>
      </c>
      <c r="N348" s="6">
        <v>4</v>
      </c>
      <c r="O348" s="6">
        <v>3</v>
      </c>
      <c r="P348" s="6">
        <v>4</v>
      </c>
      <c r="Q348" s="6">
        <v>46</v>
      </c>
      <c r="R348" s="6">
        <v>22</v>
      </c>
      <c r="S348" s="6">
        <v>33</v>
      </c>
      <c r="T348" s="6">
        <v>5</v>
      </c>
    </row>
    <row r="349" spans="11:20" ht="13.5">
      <c r="K349" s="10" t="s">
        <v>600</v>
      </c>
      <c r="L349" s="6">
        <v>6</v>
      </c>
      <c r="M349" s="6">
        <v>5</v>
      </c>
      <c r="N349" s="6">
        <v>5</v>
      </c>
      <c r="O349" s="6">
        <v>4</v>
      </c>
      <c r="P349" s="6">
        <v>5</v>
      </c>
      <c r="Q349" s="6">
        <v>53</v>
      </c>
      <c r="R349" s="6">
        <v>25</v>
      </c>
      <c r="S349" s="6">
        <v>38</v>
      </c>
      <c r="T349" s="6">
        <v>6</v>
      </c>
    </row>
    <row r="350" spans="11:20" ht="13.5">
      <c r="K350" s="10" t="s">
        <v>601</v>
      </c>
      <c r="L350" s="6">
        <v>6</v>
      </c>
      <c r="M350" s="6">
        <v>5</v>
      </c>
      <c r="N350" s="6">
        <v>5</v>
      </c>
      <c r="O350" s="6">
        <v>4</v>
      </c>
      <c r="P350" s="6">
        <v>5</v>
      </c>
      <c r="Q350" s="6">
        <v>60</v>
      </c>
      <c r="R350" s="6">
        <v>28</v>
      </c>
      <c r="S350" s="6">
        <v>43</v>
      </c>
      <c r="T350" s="6">
        <v>6</v>
      </c>
    </row>
    <row r="351" spans="11:20" ht="13.5">
      <c r="K351" s="10" t="s">
        <v>602</v>
      </c>
      <c r="L351" s="6">
        <v>7</v>
      </c>
      <c r="M351" s="6">
        <v>6</v>
      </c>
      <c r="N351" s="6">
        <v>6</v>
      </c>
      <c r="O351" s="6">
        <v>5</v>
      </c>
      <c r="P351" s="6">
        <v>6</v>
      </c>
      <c r="Q351" s="6">
        <v>67</v>
      </c>
      <c r="R351" s="6">
        <v>31</v>
      </c>
      <c r="S351" s="6">
        <v>48</v>
      </c>
      <c r="T351" s="6">
        <v>7</v>
      </c>
    </row>
    <row r="352" spans="11:20" ht="13.5">
      <c r="K352" s="10" t="s">
        <v>603</v>
      </c>
      <c r="L352" s="6">
        <v>8</v>
      </c>
      <c r="M352" s="6">
        <v>7</v>
      </c>
      <c r="N352" s="6">
        <v>6</v>
      </c>
      <c r="O352" s="6">
        <v>6</v>
      </c>
      <c r="P352" s="6">
        <v>6</v>
      </c>
      <c r="Q352" s="6">
        <v>74</v>
      </c>
      <c r="R352" s="6">
        <v>34</v>
      </c>
      <c r="S352" s="6">
        <v>53</v>
      </c>
      <c r="T352" s="6">
        <v>8</v>
      </c>
    </row>
    <row r="353" spans="11:20" ht="13.5">
      <c r="K353" s="10" t="s">
        <v>604</v>
      </c>
      <c r="L353" s="6">
        <v>8</v>
      </c>
      <c r="M353" s="6">
        <v>7</v>
      </c>
      <c r="N353" s="6">
        <v>7</v>
      </c>
      <c r="O353" s="6">
        <v>6</v>
      </c>
      <c r="P353" s="6">
        <v>7</v>
      </c>
      <c r="Q353" s="6">
        <v>81</v>
      </c>
      <c r="R353" s="6">
        <v>37</v>
      </c>
      <c r="S353" s="6">
        <v>58</v>
      </c>
      <c r="T353" s="6">
        <v>9</v>
      </c>
    </row>
    <row r="354" spans="11:20" ht="13.5">
      <c r="K354" s="10" t="s">
        <v>605</v>
      </c>
      <c r="L354" s="6">
        <v>9</v>
      </c>
      <c r="M354" s="6">
        <v>8</v>
      </c>
      <c r="N354" s="6">
        <v>7</v>
      </c>
      <c r="O354" s="6">
        <v>7</v>
      </c>
      <c r="P354" s="6">
        <v>7</v>
      </c>
      <c r="Q354" s="6">
        <v>88</v>
      </c>
      <c r="R354" s="6">
        <v>40</v>
      </c>
      <c r="S354" s="6">
        <v>63</v>
      </c>
      <c r="T354" s="6">
        <v>9</v>
      </c>
    </row>
    <row r="355" spans="11:20" ht="13.5">
      <c r="K355" s="10" t="s">
        <v>606</v>
      </c>
      <c r="L355" s="6">
        <v>10</v>
      </c>
      <c r="M355" s="6">
        <v>8</v>
      </c>
      <c r="N355" s="6">
        <v>8</v>
      </c>
      <c r="O355" s="6">
        <v>7</v>
      </c>
      <c r="P355" s="6">
        <v>7</v>
      </c>
      <c r="Q355" s="6">
        <v>95</v>
      </c>
      <c r="R355" s="6">
        <v>43</v>
      </c>
      <c r="S355" s="6">
        <v>68</v>
      </c>
      <c r="T355" s="6">
        <v>10</v>
      </c>
    </row>
    <row r="356" spans="11:20" ht="13.5">
      <c r="K356" s="10" t="s">
        <v>607</v>
      </c>
      <c r="L356" s="6">
        <v>11</v>
      </c>
      <c r="M356" s="6">
        <v>9</v>
      </c>
      <c r="N356" s="6">
        <v>8</v>
      </c>
      <c r="O356" s="6">
        <v>8</v>
      </c>
      <c r="P356" s="6">
        <v>8</v>
      </c>
      <c r="Q356" s="6">
        <v>102</v>
      </c>
      <c r="R356" s="6">
        <v>47</v>
      </c>
      <c r="S356" s="6">
        <v>72</v>
      </c>
      <c r="T356" s="6">
        <v>11</v>
      </c>
    </row>
    <row r="357" spans="11:20" ht="13.5">
      <c r="K357" s="10" t="s">
        <v>608</v>
      </c>
      <c r="L357" s="6">
        <v>11</v>
      </c>
      <c r="M357" s="6">
        <v>9</v>
      </c>
      <c r="N357" s="6">
        <v>9</v>
      </c>
      <c r="O357" s="6">
        <v>8</v>
      </c>
      <c r="P357" s="6">
        <v>8</v>
      </c>
      <c r="Q357" s="6">
        <v>108</v>
      </c>
      <c r="R357" s="6">
        <v>50</v>
      </c>
      <c r="S357" s="6">
        <v>77</v>
      </c>
      <c r="T357" s="6">
        <v>12</v>
      </c>
    </row>
    <row r="358" spans="11:20" ht="13.5">
      <c r="K358" s="10" t="s">
        <v>609</v>
      </c>
      <c r="L358" s="6">
        <v>12</v>
      </c>
      <c r="M358" s="6">
        <v>10</v>
      </c>
      <c r="N358" s="6">
        <v>10</v>
      </c>
      <c r="O358" s="6">
        <v>9</v>
      </c>
      <c r="P358" s="6">
        <v>8</v>
      </c>
      <c r="Q358" s="6">
        <v>115</v>
      </c>
      <c r="R358" s="6">
        <v>53</v>
      </c>
      <c r="S358" s="6">
        <v>82</v>
      </c>
      <c r="T358" s="6">
        <v>12</v>
      </c>
    </row>
    <row r="359" spans="11:20" ht="13.5">
      <c r="K359" s="10" t="s">
        <v>610</v>
      </c>
      <c r="L359" s="6">
        <v>12</v>
      </c>
      <c r="M359" s="6">
        <v>10</v>
      </c>
      <c r="N359" s="6">
        <v>11</v>
      </c>
      <c r="O359" s="6">
        <v>10</v>
      </c>
      <c r="P359" s="6">
        <v>9</v>
      </c>
      <c r="Q359" s="6">
        <v>122</v>
      </c>
      <c r="R359" s="6">
        <v>56</v>
      </c>
      <c r="S359" s="6">
        <v>87</v>
      </c>
      <c r="T359" s="6">
        <v>13</v>
      </c>
    </row>
    <row r="360" spans="11:20" ht="13.5">
      <c r="K360" s="10" t="s">
        <v>611</v>
      </c>
      <c r="L360" s="6">
        <v>13</v>
      </c>
      <c r="M360" s="6">
        <v>11</v>
      </c>
      <c r="N360" s="6">
        <v>12</v>
      </c>
      <c r="O360" s="6">
        <v>11</v>
      </c>
      <c r="P360" s="6">
        <v>9</v>
      </c>
      <c r="Q360" s="6">
        <v>129</v>
      </c>
      <c r="R360" s="6">
        <v>59</v>
      </c>
      <c r="S360" s="6">
        <v>92</v>
      </c>
      <c r="T360" s="6">
        <v>14</v>
      </c>
    </row>
    <row r="361" spans="11:20" ht="13.5">
      <c r="K361" s="10" t="s">
        <v>612</v>
      </c>
      <c r="L361" s="6">
        <v>14</v>
      </c>
      <c r="M361" s="6">
        <v>12</v>
      </c>
      <c r="N361" s="6">
        <v>13</v>
      </c>
      <c r="O361" s="6">
        <v>12</v>
      </c>
      <c r="P361" s="6">
        <v>10</v>
      </c>
      <c r="Q361" s="6">
        <v>136</v>
      </c>
      <c r="R361" s="6">
        <v>62</v>
      </c>
      <c r="S361" s="6">
        <v>97</v>
      </c>
      <c r="T361" s="6">
        <v>15</v>
      </c>
    </row>
    <row r="362" spans="11:20" ht="13.5">
      <c r="K362" s="83"/>
      <c r="L362" s="6"/>
      <c r="M362" s="6"/>
      <c r="N362" s="6"/>
      <c r="O362" s="6"/>
      <c r="P362" s="6"/>
      <c r="Q362" s="6"/>
      <c r="R362" s="6"/>
      <c r="S362" s="6"/>
      <c r="T362" s="6"/>
    </row>
    <row r="363" spans="11:20" ht="13.5">
      <c r="K363" s="83"/>
      <c r="L363" s="6"/>
      <c r="M363" s="6"/>
      <c r="N363" s="6"/>
      <c r="O363" s="6"/>
      <c r="P363" s="6"/>
      <c r="Q363" s="6"/>
      <c r="R363" s="6"/>
      <c r="S363" s="6"/>
      <c r="T363" s="6"/>
    </row>
    <row r="364" spans="11:20" ht="13.5">
      <c r="K364" s="83"/>
      <c r="L364" s="6"/>
      <c r="M364" s="6"/>
      <c r="N364" s="6"/>
      <c r="O364" s="6"/>
      <c r="P364" s="6"/>
      <c r="Q364" s="6"/>
      <c r="R364" s="6"/>
      <c r="S364" s="6"/>
      <c r="T364" s="6"/>
    </row>
    <row r="365" spans="11:20" ht="13.5">
      <c r="K365" s="83"/>
      <c r="L365" s="6"/>
      <c r="M365" s="6"/>
      <c r="N365" s="6"/>
      <c r="O365" s="6"/>
      <c r="P365" s="6"/>
      <c r="Q365" s="6"/>
      <c r="R365" s="6"/>
      <c r="S365" s="6"/>
      <c r="T365" s="6"/>
    </row>
    <row r="366" spans="11:20" ht="13.5">
      <c r="K366" s="83"/>
      <c r="L366" s="6"/>
      <c r="M366" s="6"/>
      <c r="N366" s="6"/>
      <c r="O366" s="6"/>
      <c r="P366" s="6"/>
      <c r="Q366" s="6"/>
      <c r="R366" s="6"/>
      <c r="S366" s="6"/>
      <c r="T366" s="6"/>
    </row>
    <row r="367" spans="11:20" ht="13.5">
      <c r="K367" s="83"/>
      <c r="L367" s="6"/>
      <c r="M367" s="6"/>
      <c r="N367" s="6"/>
      <c r="O367" s="6"/>
      <c r="P367" s="6"/>
      <c r="Q367" s="6"/>
      <c r="R367" s="6"/>
      <c r="S367" s="6"/>
      <c r="T367" s="6"/>
    </row>
    <row r="368" spans="11:20" ht="13.5">
      <c r="K368" s="83"/>
      <c r="L368" s="6"/>
      <c r="M368" s="6"/>
      <c r="N368" s="6"/>
      <c r="O368" s="6"/>
      <c r="P368" s="6"/>
      <c r="Q368" s="6"/>
      <c r="R368" s="6"/>
      <c r="S368" s="6"/>
      <c r="T368" s="6"/>
    </row>
    <row r="369" spans="11:20" ht="13.5">
      <c r="K369" s="83"/>
      <c r="L369" s="6"/>
      <c r="M369" s="6"/>
      <c r="N369" s="6"/>
      <c r="O369" s="6"/>
      <c r="P369" s="6"/>
      <c r="Q369" s="6"/>
      <c r="R369" s="6"/>
      <c r="S369" s="6"/>
      <c r="T369" s="6"/>
    </row>
    <row r="370" spans="11:20" ht="13.5">
      <c r="K370" s="83"/>
      <c r="L370" s="6"/>
      <c r="M370" s="6"/>
      <c r="N370" s="6"/>
      <c r="O370" s="6"/>
      <c r="P370" s="6"/>
      <c r="Q370" s="6"/>
      <c r="R370" s="6"/>
      <c r="S370" s="6"/>
      <c r="T370" s="6"/>
    </row>
    <row r="371" spans="11:20" ht="13.5">
      <c r="K371" s="83"/>
      <c r="L371" s="6"/>
      <c r="M371" s="6"/>
      <c r="N371" s="6"/>
      <c r="O371" s="6"/>
      <c r="P371" s="6"/>
      <c r="Q371" s="6"/>
      <c r="R371" s="6"/>
      <c r="S371" s="6"/>
      <c r="T371" s="6"/>
    </row>
    <row r="372" spans="11:20" ht="13.5">
      <c r="K372" s="83"/>
      <c r="L372" s="6"/>
      <c r="M372" s="6"/>
      <c r="N372" s="6"/>
      <c r="O372" s="6"/>
      <c r="P372" s="6"/>
      <c r="Q372" s="6"/>
      <c r="R372" s="6"/>
      <c r="S372" s="6"/>
      <c r="T372" s="6"/>
    </row>
    <row r="373" spans="11:20" ht="13.5">
      <c r="K373" s="83"/>
      <c r="L373" s="6"/>
      <c r="M373" s="6"/>
      <c r="N373" s="6"/>
      <c r="O373" s="6"/>
      <c r="P373" s="6"/>
      <c r="Q373" s="6"/>
      <c r="R373" s="6"/>
      <c r="S373" s="6"/>
      <c r="T373" s="6"/>
    </row>
    <row r="374" spans="11:20" ht="13.5">
      <c r="K374" s="83"/>
      <c r="L374" s="6"/>
      <c r="M374" s="6"/>
      <c r="N374" s="6"/>
      <c r="O374" s="6"/>
      <c r="P374" s="6"/>
      <c r="Q374" s="6"/>
      <c r="R374" s="6"/>
      <c r="S374" s="6"/>
      <c r="T374" s="6"/>
    </row>
    <row r="375" spans="11:20" ht="13.5">
      <c r="K375" s="83"/>
      <c r="L375" s="6"/>
      <c r="M375" s="6"/>
      <c r="N375" s="6"/>
      <c r="O375" s="6"/>
      <c r="P375" s="6"/>
      <c r="Q375" s="6"/>
      <c r="R375" s="6"/>
      <c r="S375" s="6"/>
      <c r="T375" s="6"/>
    </row>
    <row r="376" spans="11:20" ht="13.5">
      <c r="K376" s="83"/>
      <c r="L376" s="6"/>
      <c r="M376" s="6"/>
      <c r="N376" s="6"/>
      <c r="O376" s="6"/>
      <c r="P376" s="6"/>
      <c r="Q376" s="6"/>
      <c r="R376" s="6"/>
      <c r="S376" s="6"/>
      <c r="T376" s="6"/>
    </row>
    <row r="377" spans="11:20" ht="13.5">
      <c r="K377" s="83"/>
      <c r="L377" s="6"/>
      <c r="M377" s="6"/>
      <c r="N377" s="6"/>
      <c r="O377" s="6"/>
      <c r="P377" s="6"/>
      <c r="Q377" s="6"/>
      <c r="R377" s="6"/>
      <c r="S377" s="6"/>
      <c r="T377" s="6"/>
    </row>
    <row r="378" spans="11:20" ht="13.5">
      <c r="K378" s="83"/>
      <c r="L378" s="6"/>
      <c r="M378" s="6"/>
      <c r="N378" s="6"/>
      <c r="O378" s="6"/>
      <c r="P378" s="6"/>
      <c r="Q378" s="6"/>
      <c r="R378" s="6"/>
      <c r="S378" s="6"/>
      <c r="T378" s="6"/>
    </row>
    <row r="379" spans="11:20" ht="13.5">
      <c r="K379" s="83"/>
      <c r="L379" s="6"/>
      <c r="M379" s="6"/>
      <c r="N379" s="6"/>
      <c r="O379" s="6"/>
      <c r="P379" s="6"/>
      <c r="Q379" s="6"/>
      <c r="R379" s="6"/>
      <c r="S379" s="6"/>
      <c r="T379" s="6"/>
    </row>
    <row r="380" spans="11:20" ht="13.5">
      <c r="K380" s="83"/>
      <c r="L380" s="6"/>
      <c r="M380" s="6"/>
      <c r="N380" s="6"/>
      <c r="O380" s="6"/>
      <c r="P380" s="6"/>
      <c r="Q380" s="6"/>
      <c r="R380" s="6"/>
      <c r="S380" s="6"/>
      <c r="T380" s="6"/>
    </row>
    <row r="381" spans="11:20" ht="13.5">
      <c r="K381" s="83"/>
      <c r="L381" s="6"/>
      <c r="M381" s="6"/>
      <c r="N381" s="6"/>
      <c r="O381" s="6"/>
      <c r="P381" s="6"/>
      <c r="Q381" s="6"/>
      <c r="R381" s="6"/>
      <c r="S381" s="6"/>
      <c r="T381" s="6"/>
    </row>
    <row r="382" spans="11:20" ht="13.5">
      <c r="K382" s="83"/>
      <c r="L382" s="6"/>
      <c r="M382" s="6"/>
      <c r="N382" s="6"/>
      <c r="O382" s="6"/>
      <c r="P382" s="6"/>
      <c r="Q382" s="6"/>
      <c r="R382" s="6"/>
      <c r="S382" s="6"/>
      <c r="T382" s="6"/>
    </row>
    <row r="383" spans="11:20" ht="13.5">
      <c r="K383" s="83"/>
      <c r="L383" s="6"/>
      <c r="M383" s="6"/>
      <c r="N383" s="6"/>
      <c r="O383" s="6"/>
      <c r="P383" s="6"/>
      <c r="Q383" s="6"/>
      <c r="R383" s="6"/>
      <c r="S383" s="6"/>
      <c r="T383" s="6"/>
    </row>
    <row r="384" spans="11:20" ht="13.5">
      <c r="K384" s="83"/>
      <c r="L384" s="6"/>
      <c r="M384" s="6"/>
      <c r="N384" s="6"/>
      <c r="O384" s="6"/>
      <c r="P384" s="6"/>
      <c r="Q384" s="6"/>
      <c r="R384" s="6"/>
      <c r="S384" s="6"/>
      <c r="T384" s="6"/>
    </row>
    <row r="385" spans="11:20" ht="13.5">
      <c r="K385" s="83"/>
      <c r="L385" s="6"/>
      <c r="M385" s="6"/>
      <c r="N385" s="6"/>
      <c r="O385" s="6"/>
      <c r="P385" s="6"/>
      <c r="Q385" s="6"/>
      <c r="R385" s="6"/>
      <c r="S385" s="6"/>
      <c r="T385" s="6"/>
    </row>
    <row r="386" spans="11:20" ht="13.5">
      <c r="K386" s="83"/>
      <c r="L386" s="6"/>
      <c r="M386" s="6"/>
      <c r="N386" s="6"/>
      <c r="O386" s="6"/>
      <c r="P386" s="6"/>
      <c r="Q386" s="6"/>
      <c r="R386" s="6"/>
      <c r="S386" s="6"/>
      <c r="T386" s="6"/>
    </row>
    <row r="387" spans="11:20" ht="13.5">
      <c r="K387" s="83"/>
      <c r="L387" s="6"/>
      <c r="M387" s="6"/>
      <c r="N387" s="6"/>
      <c r="O387" s="6"/>
      <c r="P387" s="6"/>
      <c r="Q387" s="6"/>
      <c r="R387" s="6"/>
      <c r="S387" s="6"/>
      <c r="T387" s="6"/>
    </row>
    <row r="388" spans="11:20" ht="13.5">
      <c r="K388" s="83"/>
      <c r="L388" s="6"/>
      <c r="M388" s="6"/>
      <c r="N388" s="6"/>
      <c r="O388" s="6"/>
      <c r="P388" s="6"/>
      <c r="Q388" s="6"/>
      <c r="R388" s="6"/>
      <c r="S388" s="6"/>
      <c r="T388" s="6"/>
    </row>
    <row r="389" spans="11:20" ht="13.5">
      <c r="K389" s="83"/>
      <c r="L389" s="6"/>
      <c r="M389" s="6"/>
      <c r="N389" s="6"/>
      <c r="O389" s="6"/>
      <c r="P389" s="6"/>
      <c r="Q389" s="6"/>
      <c r="R389" s="6"/>
      <c r="S389" s="6"/>
      <c r="T389" s="6"/>
    </row>
    <row r="390" spans="11:20" ht="13.5">
      <c r="K390" s="83"/>
      <c r="L390" s="6"/>
      <c r="M390" s="6"/>
      <c r="N390" s="6"/>
      <c r="O390" s="6"/>
      <c r="P390" s="6"/>
      <c r="Q390" s="6"/>
      <c r="R390" s="6"/>
      <c r="S390" s="6"/>
      <c r="T390" s="6"/>
    </row>
    <row r="391" spans="11:20" ht="13.5">
      <c r="K391" s="83"/>
      <c r="L391" s="6"/>
      <c r="M391" s="6"/>
      <c r="N391" s="6"/>
      <c r="O391" s="6"/>
      <c r="P391" s="6"/>
      <c r="Q391" s="6"/>
      <c r="R391" s="6"/>
      <c r="S391" s="6"/>
      <c r="T391" s="6"/>
    </row>
    <row r="392" spans="11:20" ht="13.5">
      <c r="K392" s="83"/>
      <c r="L392" s="6"/>
      <c r="M392" s="6"/>
      <c r="N392" s="6"/>
      <c r="O392" s="6"/>
      <c r="P392" s="6"/>
      <c r="Q392" s="6"/>
      <c r="R392" s="6"/>
      <c r="S392" s="6"/>
      <c r="T392" s="6"/>
    </row>
    <row r="393" spans="11:20" ht="13.5">
      <c r="K393" s="83"/>
      <c r="L393" s="6"/>
      <c r="M393" s="6"/>
      <c r="N393" s="6"/>
      <c r="O393" s="6"/>
      <c r="P393" s="6"/>
      <c r="Q393" s="6"/>
      <c r="R393" s="6"/>
      <c r="S393" s="6"/>
      <c r="T393" s="6"/>
    </row>
    <row r="394" spans="11:20" ht="13.5">
      <c r="K394" s="83"/>
      <c r="L394" s="6"/>
      <c r="M394" s="6"/>
      <c r="N394" s="6"/>
      <c r="O394" s="6"/>
      <c r="P394" s="6"/>
      <c r="Q394" s="6"/>
      <c r="R394" s="6"/>
      <c r="S394" s="6"/>
      <c r="T394" s="6"/>
    </row>
    <row r="395" spans="11:20" ht="13.5">
      <c r="K395" s="83"/>
      <c r="L395" s="6"/>
      <c r="M395" s="6"/>
      <c r="N395" s="6"/>
      <c r="O395" s="6"/>
      <c r="P395" s="6"/>
      <c r="Q395" s="6"/>
      <c r="R395" s="6"/>
      <c r="S395" s="6"/>
      <c r="T395" s="6"/>
    </row>
    <row r="396" spans="11:20" ht="13.5">
      <c r="K396" s="83"/>
      <c r="L396" s="6"/>
      <c r="M396" s="6"/>
      <c r="N396" s="6"/>
      <c r="O396" s="6"/>
      <c r="P396" s="6"/>
      <c r="Q396" s="6"/>
      <c r="R396" s="6"/>
      <c r="S396" s="6"/>
      <c r="T396" s="6"/>
    </row>
    <row r="397" spans="11:20" ht="13.5">
      <c r="K397" s="83"/>
      <c r="L397" s="6"/>
      <c r="M397" s="6"/>
      <c r="N397" s="6"/>
      <c r="O397" s="6"/>
      <c r="P397" s="6"/>
      <c r="Q397" s="6"/>
      <c r="R397" s="6"/>
      <c r="S397" s="6"/>
      <c r="T397" s="6"/>
    </row>
    <row r="398" spans="11:20" ht="13.5">
      <c r="K398" s="83"/>
      <c r="L398" s="6"/>
      <c r="M398" s="6"/>
      <c r="N398" s="6"/>
      <c r="O398" s="6"/>
      <c r="P398" s="6"/>
      <c r="Q398" s="6"/>
      <c r="R398" s="6"/>
      <c r="S398" s="6"/>
      <c r="T398" s="6"/>
    </row>
    <row r="399" spans="11:20" ht="13.5">
      <c r="K399" s="83"/>
      <c r="L399" s="6"/>
      <c r="M399" s="6"/>
      <c r="N399" s="6"/>
      <c r="O399" s="6"/>
      <c r="P399" s="6"/>
      <c r="Q399" s="6"/>
      <c r="R399" s="6"/>
      <c r="S399" s="6"/>
      <c r="T399" s="6"/>
    </row>
    <row r="400" spans="11:20" ht="13.5">
      <c r="K400" s="83"/>
      <c r="L400" s="6"/>
      <c r="M400" s="6"/>
      <c r="N400" s="6"/>
      <c r="O400" s="6"/>
      <c r="P400" s="6"/>
      <c r="Q400" s="6"/>
      <c r="R400" s="6"/>
      <c r="S400" s="6"/>
      <c r="T400" s="6"/>
    </row>
    <row r="401" spans="11:20" ht="13.5">
      <c r="K401" s="83"/>
      <c r="L401" s="6"/>
      <c r="M401" s="6"/>
      <c r="N401" s="6"/>
      <c r="O401" s="6"/>
      <c r="P401" s="6"/>
      <c r="Q401" s="6"/>
      <c r="R401" s="6"/>
      <c r="S401" s="6"/>
      <c r="T401" s="6"/>
    </row>
    <row r="402" spans="11:20" ht="13.5">
      <c r="K402" s="83"/>
      <c r="L402" s="6"/>
      <c r="M402" s="6"/>
      <c r="N402" s="6"/>
      <c r="O402" s="6"/>
      <c r="P402" s="6"/>
      <c r="Q402" s="6"/>
      <c r="R402" s="6"/>
      <c r="S402" s="6"/>
      <c r="T402" s="6"/>
    </row>
    <row r="403" spans="11:20" ht="13.5">
      <c r="K403" s="83"/>
      <c r="L403" s="6"/>
      <c r="M403" s="6"/>
      <c r="N403" s="6"/>
      <c r="O403" s="6"/>
      <c r="P403" s="6"/>
      <c r="Q403" s="6"/>
      <c r="R403" s="6"/>
      <c r="S403" s="6"/>
      <c r="T403" s="6"/>
    </row>
    <row r="404" spans="11:20" ht="13.5">
      <c r="K404" s="83"/>
      <c r="L404" s="6"/>
      <c r="M404" s="6"/>
      <c r="N404" s="6"/>
      <c r="O404" s="6"/>
      <c r="P404" s="6"/>
      <c r="Q404" s="6"/>
      <c r="R404" s="6"/>
      <c r="S404" s="6"/>
      <c r="T404" s="6"/>
    </row>
    <row r="405" spans="11:20" ht="13.5">
      <c r="K405" s="83"/>
      <c r="L405" s="6"/>
      <c r="M405" s="6"/>
      <c r="N405" s="6"/>
      <c r="O405" s="6"/>
      <c r="P405" s="6"/>
      <c r="Q405" s="6"/>
      <c r="R405" s="6"/>
      <c r="S405" s="6"/>
      <c r="T405" s="6"/>
    </row>
    <row r="406" spans="11:20" ht="13.5">
      <c r="K406" s="83"/>
      <c r="L406" s="6"/>
      <c r="M406" s="6"/>
      <c r="N406" s="6"/>
      <c r="O406" s="6"/>
      <c r="P406" s="6"/>
      <c r="Q406" s="6"/>
      <c r="R406" s="6"/>
      <c r="S406" s="6"/>
      <c r="T406" s="6"/>
    </row>
    <row r="407" spans="11:20" ht="13.5">
      <c r="K407" s="83"/>
      <c r="L407" s="6"/>
      <c r="M407" s="6"/>
      <c r="N407" s="6"/>
      <c r="O407" s="6"/>
      <c r="P407" s="6"/>
      <c r="Q407" s="6"/>
      <c r="R407" s="6"/>
      <c r="S407" s="6"/>
      <c r="T407" s="6"/>
    </row>
    <row r="408" spans="11:20" ht="13.5">
      <c r="K408" s="83"/>
      <c r="L408" s="6"/>
      <c r="M408" s="6"/>
      <c r="N408" s="6"/>
      <c r="O408" s="6"/>
      <c r="P408" s="6"/>
      <c r="Q408" s="6"/>
      <c r="R408" s="6"/>
      <c r="S408" s="6"/>
      <c r="T408" s="6"/>
    </row>
    <row r="409" spans="11:20" ht="13.5">
      <c r="K409" s="83"/>
      <c r="L409" s="6"/>
      <c r="M409" s="6"/>
      <c r="N409" s="6"/>
      <c r="O409" s="6"/>
      <c r="P409" s="6"/>
      <c r="Q409" s="6"/>
      <c r="R409" s="6"/>
      <c r="S409" s="6"/>
      <c r="T409" s="6"/>
    </row>
    <row r="410" spans="11:20" ht="13.5">
      <c r="K410" s="83"/>
      <c r="L410" s="6"/>
      <c r="M410" s="6"/>
      <c r="N410" s="6"/>
      <c r="O410" s="6"/>
      <c r="P410" s="6"/>
      <c r="Q410" s="6"/>
      <c r="R410" s="6"/>
      <c r="S410" s="6"/>
      <c r="T410" s="6"/>
    </row>
    <row r="411" spans="11:20" ht="13.5">
      <c r="K411" s="83"/>
      <c r="L411" s="6"/>
      <c r="M411" s="6"/>
      <c r="N411" s="6"/>
      <c r="O411" s="6"/>
      <c r="P411" s="6"/>
      <c r="Q411" s="6"/>
      <c r="R411" s="6"/>
      <c r="S411" s="6"/>
      <c r="T411" s="6"/>
    </row>
    <row r="412" spans="11:20" ht="13.5">
      <c r="K412" s="83"/>
      <c r="L412" s="6"/>
      <c r="M412" s="6"/>
      <c r="N412" s="6"/>
      <c r="O412" s="6"/>
      <c r="P412" s="6"/>
      <c r="Q412" s="6"/>
      <c r="R412" s="6"/>
      <c r="S412" s="6"/>
      <c r="T412" s="6"/>
    </row>
    <row r="413" spans="11:20" ht="13.5">
      <c r="K413" s="83"/>
      <c r="L413" s="6"/>
      <c r="M413" s="6"/>
      <c r="N413" s="6"/>
      <c r="O413" s="6"/>
      <c r="P413" s="6"/>
      <c r="Q413" s="6"/>
      <c r="R413" s="6"/>
      <c r="S413" s="6"/>
      <c r="T413" s="6"/>
    </row>
    <row r="414" spans="11:20" ht="13.5">
      <c r="K414" s="83"/>
      <c r="L414" s="6"/>
      <c r="M414" s="6"/>
      <c r="N414" s="6"/>
      <c r="O414" s="6"/>
      <c r="P414" s="6"/>
      <c r="Q414" s="6"/>
      <c r="R414" s="6"/>
      <c r="S414" s="6"/>
      <c r="T414" s="6"/>
    </row>
    <row r="415" spans="11:20" ht="13.5">
      <c r="K415" s="83"/>
      <c r="L415" s="6"/>
      <c r="M415" s="6"/>
      <c r="N415" s="6"/>
      <c r="O415" s="6"/>
      <c r="P415" s="6"/>
      <c r="Q415" s="6"/>
      <c r="R415" s="6"/>
      <c r="S415" s="6"/>
      <c r="T415" s="6"/>
    </row>
    <row r="416" spans="11:20" ht="13.5">
      <c r="K416" s="83"/>
      <c r="L416" s="6"/>
      <c r="M416" s="6"/>
      <c r="N416" s="6"/>
      <c r="O416" s="6"/>
      <c r="P416" s="6"/>
      <c r="Q416" s="6"/>
      <c r="R416" s="6"/>
      <c r="S416" s="6"/>
      <c r="T416" s="6"/>
    </row>
    <row r="417" spans="11:20" ht="13.5">
      <c r="K417" s="83"/>
      <c r="L417" s="6"/>
      <c r="M417" s="6"/>
      <c r="N417" s="6"/>
      <c r="O417" s="6"/>
      <c r="P417" s="6"/>
      <c r="Q417" s="6"/>
      <c r="R417" s="6"/>
      <c r="S417" s="6"/>
      <c r="T417" s="6"/>
    </row>
    <row r="418" spans="11:20" ht="13.5">
      <c r="K418" s="83"/>
      <c r="L418" s="6"/>
      <c r="M418" s="6"/>
      <c r="N418" s="6"/>
      <c r="O418" s="6"/>
      <c r="P418" s="6"/>
      <c r="Q418" s="6"/>
      <c r="R418" s="6"/>
      <c r="S418" s="6"/>
      <c r="T418" s="6"/>
    </row>
    <row r="419" spans="11:20" ht="13.5">
      <c r="K419" s="83"/>
      <c r="L419" s="6"/>
      <c r="M419" s="6"/>
      <c r="N419" s="6"/>
      <c r="O419" s="6"/>
      <c r="P419" s="6"/>
      <c r="Q419" s="6"/>
      <c r="R419" s="6"/>
      <c r="S419" s="6"/>
      <c r="T419" s="6"/>
    </row>
    <row r="420" spans="11:20" ht="13.5">
      <c r="K420" s="83"/>
      <c r="L420" s="6"/>
      <c r="M420" s="6"/>
      <c r="N420" s="6"/>
      <c r="O420" s="6"/>
      <c r="P420" s="6"/>
      <c r="Q420" s="6"/>
      <c r="R420" s="6"/>
      <c r="S420" s="6"/>
      <c r="T420" s="6"/>
    </row>
    <row r="421" spans="11:20" ht="13.5">
      <c r="K421" s="83"/>
      <c r="L421" s="6"/>
      <c r="M421" s="6"/>
      <c r="N421" s="6"/>
      <c r="O421" s="6"/>
      <c r="P421" s="6"/>
      <c r="Q421" s="6"/>
      <c r="R421" s="6"/>
      <c r="S421" s="6"/>
      <c r="T421" s="6"/>
    </row>
    <row r="422" spans="11:20" ht="13.5">
      <c r="K422" s="83"/>
      <c r="L422" s="6"/>
      <c r="M422" s="6"/>
      <c r="N422" s="6"/>
      <c r="O422" s="6"/>
      <c r="P422" s="6"/>
      <c r="Q422" s="6"/>
      <c r="R422" s="6"/>
      <c r="S422" s="6"/>
      <c r="T422" s="6"/>
    </row>
    <row r="423" spans="11:20" ht="13.5">
      <c r="K423" s="83"/>
      <c r="L423" s="6"/>
      <c r="M423" s="6"/>
      <c r="N423" s="6"/>
      <c r="O423" s="6"/>
      <c r="P423" s="6"/>
      <c r="Q423" s="6"/>
      <c r="R423" s="6"/>
      <c r="S423" s="6"/>
      <c r="T423" s="6"/>
    </row>
    <row r="424" spans="11:20" ht="13.5">
      <c r="K424" s="83"/>
      <c r="L424" s="6"/>
      <c r="M424" s="6"/>
      <c r="N424" s="6"/>
      <c r="O424" s="6"/>
      <c r="P424" s="6"/>
      <c r="Q424" s="6"/>
      <c r="R424" s="6"/>
      <c r="S424" s="6"/>
      <c r="T424" s="6"/>
    </row>
    <row r="425" spans="11:20" ht="13.5">
      <c r="K425" s="83"/>
      <c r="L425" s="6"/>
      <c r="M425" s="6"/>
      <c r="N425" s="6"/>
      <c r="O425" s="6"/>
      <c r="P425" s="6"/>
      <c r="Q425" s="6"/>
      <c r="R425" s="6"/>
      <c r="S425" s="6"/>
      <c r="T425" s="6"/>
    </row>
    <row r="426" spans="11:20" ht="13.5">
      <c r="K426" s="83"/>
      <c r="L426" s="6"/>
      <c r="M426" s="6"/>
      <c r="N426" s="6"/>
      <c r="O426" s="6"/>
      <c r="P426" s="6"/>
      <c r="Q426" s="6"/>
      <c r="R426" s="6"/>
      <c r="S426" s="6"/>
      <c r="T426" s="6"/>
    </row>
    <row r="427" spans="11:20" ht="13.5">
      <c r="K427" s="83"/>
      <c r="L427" s="6"/>
      <c r="M427" s="6"/>
      <c r="N427" s="6"/>
      <c r="O427" s="6"/>
      <c r="P427" s="6"/>
      <c r="Q427" s="6"/>
      <c r="R427" s="6"/>
      <c r="S427" s="6"/>
      <c r="T427" s="6"/>
    </row>
    <row r="428" spans="11:20" ht="13.5">
      <c r="K428" s="83"/>
      <c r="L428" s="6"/>
      <c r="M428" s="6"/>
      <c r="N428" s="6"/>
      <c r="O428" s="6"/>
      <c r="P428" s="6"/>
      <c r="Q428" s="6"/>
      <c r="R428" s="6"/>
      <c r="S428" s="6"/>
      <c r="T428" s="6"/>
    </row>
    <row r="429" spans="11:20" ht="13.5">
      <c r="K429" s="83"/>
      <c r="L429" s="6"/>
      <c r="M429" s="6"/>
      <c r="N429" s="6"/>
      <c r="O429" s="6"/>
      <c r="P429" s="6"/>
      <c r="Q429" s="6"/>
      <c r="R429" s="6"/>
      <c r="S429" s="6"/>
      <c r="T429" s="6"/>
    </row>
    <row r="430" spans="11:20" ht="13.5">
      <c r="K430" s="83"/>
      <c r="L430" s="6"/>
      <c r="M430" s="6"/>
      <c r="N430" s="6"/>
      <c r="O430" s="6"/>
      <c r="P430" s="6"/>
      <c r="Q430" s="6"/>
      <c r="R430" s="6"/>
      <c r="S430" s="6"/>
      <c r="T430" s="6"/>
    </row>
    <row r="431" spans="11:20" ht="13.5">
      <c r="K431" s="83"/>
      <c r="L431" s="6"/>
      <c r="M431" s="6"/>
      <c r="N431" s="6"/>
      <c r="O431" s="6"/>
      <c r="P431" s="6"/>
      <c r="Q431" s="6"/>
      <c r="R431" s="6"/>
      <c r="S431" s="6"/>
      <c r="T431" s="6"/>
    </row>
    <row r="432" spans="11:20" ht="13.5">
      <c r="K432" s="83"/>
      <c r="L432" s="6"/>
      <c r="M432" s="6"/>
      <c r="N432" s="6"/>
      <c r="O432" s="6"/>
      <c r="P432" s="6"/>
      <c r="Q432" s="6"/>
      <c r="R432" s="6"/>
      <c r="S432" s="6"/>
      <c r="T432" s="6"/>
    </row>
    <row r="433" spans="11:20" ht="13.5">
      <c r="K433" s="83"/>
      <c r="L433" s="6"/>
      <c r="M433" s="6"/>
      <c r="N433" s="6"/>
      <c r="O433" s="6"/>
      <c r="P433" s="6"/>
      <c r="Q433" s="6"/>
      <c r="R433" s="6"/>
      <c r="S433" s="6"/>
      <c r="T433" s="6"/>
    </row>
    <row r="434" spans="11:20" ht="13.5">
      <c r="K434" s="83"/>
      <c r="L434" s="6"/>
      <c r="M434" s="6"/>
      <c r="N434" s="6"/>
      <c r="O434" s="6"/>
      <c r="P434" s="6"/>
      <c r="Q434" s="6"/>
      <c r="R434" s="6"/>
      <c r="S434" s="6"/>
      <c r="T434" s="6"/>
    </row>
    <row r="435" spans="11:20" ht="13.5">
      <c r="K435" s="83"/>
      <c r="L435" s="6"/>
      <c r="M435" s="6"/>
      <c r="N435" s="6"/>
      <c r="O435" s="6"/>
      <c r="P435" s="6"/>
      <c r="Q435" s="6"/>
      <c r="R435" s="6"/>
      <c r="S435" s="6"/>
      <c r="T435" s="6"/>
    </row>
    <row r="436" spans="11:20" ht="13.5">
      <c r="K436" s="83"/>
      <c r="L436" s="6"/>
      <c r="M436" s="6"/>
      <c r="N436" s="6"/>
      <c r="O436" s="6"/>
      <c r="P436" s="6"/>
      <c r="Q436" s="6"/>
      <c r="R436" s="6"/>
      <c r="S436" s="6"/>
      <c r="T436" s="6"/>
    </row>
    <row r="437" spans="11:20" ht="13.5">
      <c r="K437" s="83"/>
      <c r="L437" s="6"/>
      <c r="M437" s="6"/>
      <c r="N437" s="6"/>
      <c r="O437" s="6"/>
      <c r="P437" s="6"/>
      <c r="Q437" s="6"/>
      <c r="R437" s="6"/>
      <c r="S437" s="6"/>
      <c r="T437" s="6"/>
    </row>
    <row r="438" spans="11:20" ht="13.5">
      <c r="K438" s="83"/>
      <c r="L438" s="6"/>
      <c r="M438" s="6"/>
      <c r="N438" s="6"/>
      <c r="O438" s="6"/>
      <c r="P438" s="6"/>
      <c r="Q438" s="6"/>
      <c r="R438" s="6"/>
      <c r="S438" s="6"/>
      <c r="T438" s="6"/>
    </row>
    <row r="439" spans="11:21" ht="13.5">
      <c r="K439" s="83"/>
      <c r="L439" s="6"/>
      <c r="M439" s="6"/>
      <c r="N439" s="6"/>
      <c r="O439" s="6"/>
      <c r="P439" s="6"/>
      <c r="Q439" s="6"/>
      <c r="R439" s="6"/>
      <c r="S439" s="6"/>
      <c r="T439" s="6"/>
      <c r="U439" s="48"/>
    </row>
    <row r="440" spans="11:20" ht="13.5">
      <c r="K440" s="83"/>
      <c r="L440" s="6"/>
      <c r="M440" s="6"/>
      <c r="N440" s="6"/>
      <c r="O440" s="6"/>
      <c r="P440" s="6"/>
      <c r="Q440" s="6"/>
      <c r="R440" s="6"/>
      <c r="S440" s="6"/>
      <c r="T440" s="6"/>
    </row>
    <row r="441" spans="11:20" ht="13.5">
      <c r="K441" s="83"/>
      <c r="L441" s="6"/>
      <c r="M441" s="6"/>
      <c r="N441" s="6"/>
      <c r="O441" s="6"/>
      <c r="P441" s="6"/>
      <c r="Q441" s="6"/>
      <c r="R441" s="6"/>
      <c r="S441" s="6"/>
      <c r="T441" s="6"/>
    </row>
    <row r="442" spans="11:20" ht="13.5">
      <c r="K442" s="83"/>
      <c r="L442" s="6"/>
      <c r="M442" s="6"/>
      <c r="N442" s="6"/>
      <c r="O442" s="6"/>
      <c r="P442" s="6"/>
      <c r="Q442" s="6"/>
      <c r="R442" s="6"/>
      <c r="S442" s="6"/>
      <c r="T442" s="6"/>
    </row>
    <row r="443" spans="11:20" ht="13.5">
      <c r="K443" s="83"/>
      <c r="L443" s="6"/>
      <c r="M443" s="6"/>
      <c r="N443" s="6"/>
      <c r="O443" s="6"/>
      <c r="P443" s="6"/>
      <c r="Q443" s="6"/>
      <c r="R443" s="6"/>
      <c r="S443" s="6"/>
      <c r="T443" s="6"/>
    </row>
    <row r="444" spans="11:20" ht="13.5">
      <c r="K444" s="83"/>
      <c r="L444" s="6"/>
      <c r="M444" s="6"/>
      <c r="N444" s="6"/>
      <c r="O444" s="6"/>
      <c r="P444" s="6"/>
      <c r="Q444" s="6"/>
      <c r="R444" s="6"/>
      <c r="S444" s="6"/>
      <c r="T444" s="6"/>
    </row>
    <row r="445" spans="11:20" ht="13.5">
      <c r="K445" s="83"/>
      <c r="L445" s="6"/>
      <c r="M445" s="6"/>
      <c r="N445" s="6"/>
      <c r="O445" s="6"/>
      <c r="P445" s="6"/>
      <c r="Q445" s="6"/>
      <c r="R445" s="6"/>
      <c r="S445" s="6"/>
      <c r="T445" s="6"/>
    </row>
    <row r="446" spans="11:20" ht="13.5">
      <c r="K446" s="83"/>
      <c r="L446" s="6"/>
      <c r="M446" s="6"/>
      <c r="N446" s="6"/>
      <c r="O446" s="6"/>
      <c r="P446" s="6"/>
      <c r="Q446" s="6"/>
      <c r="R446" s="6"/>
      <c r="S446" s="6"/>
      <c r="T446" s="6"/>
    </row>
    <row r="447" spans="11:20" ht="13.5">
      <c r="K447" s="83"/>
      <c r="L447" s="6"/>
      <c r="M447" s="6"/>
      <c r="N447" s="6"/>
      <c r="O447" s="6"/>
      <c r="P447" s="6"/>
      <c r="Q447" s="6"/>
      <c r="R447" s="6"/>
      <c r="S447" s="6"/>
      <c r="T447" s="6"/>
    </row>
    <row r="448" spans="11:20" ht="13.5">
      <c r="K448" s="83"/>
      <c r="L448" s="6"/>
      <c r="M448" s="6"/>
      <c r="N448" s="6"/>
      <c r="O448" s="6"/>
      <c r="P448" s="6"/>
      <c r="Q448" s="6"/>
      <c r="R448" s="6"/>
      <c r="S448" s="6"/>
      <c r="T448" s="6"/>
    </row>
    <row r="449" spans="11:20" ht="13.5">
      <c r="K449" s="83"/>
      <c r="L449" s="6"/>
      <c r="M449" s="6"/>
      <c r="N449" s="6"/>
      <c r="O449" s="6"/>
      <c r="P449" s="6"/>
      <c r="Q449" s="6"/>
      <c r="R449" s="6"/>
      <c r="S449" s="6"/>
      <c r="T449" s="6"/>
    </row>
    <row r="450" spans="11:20" ht="13.5">
      <c r="K450" s="83"/>
      <c r="L450" s="6"/>
      <c r="M450" s="6"/>
      <c r="N450" s="6"/>
      <c r="O450" s="6"/>
      <c r="P450" s="6"/>
      <c r="Q450" s="6"/>
      <c r="R450" s="6"/>
      <c r="S450" s="6"/>
      <c r="T450" s="6"/>
    </row>
    <row r="451" spans="11:20" ht="13.5">
      <c r="K451" s="83"/>
      <c r="L451" s="6"/>
      <c r="M451" s="6"/>
      <c r="N451" s="6"/>
      <c r="O451" s="6"/>
      <c r="P451" s="6"/>
      <c r="Q451" s="6"/>
      <c r="R451" s="6"/>
      <c r="S451" s="6"/>
      <c r="T451" s="6"/>
    </row>
    <row r="452" spans="11:20" ht="13.5">
      <c r="K452" s="83"/>
      <c r="L452" s="6"/>
      <c r="M452" s="6"/>
      <c r="N452" s="6"/>
      <c r="O452" s="6"/>
      <c r="P452" s="6"/>
      <c r="Q452" s="6"/>
      <c r="R452" s="6"/>
      <c r="S452" s="6"/>
      <c r="T452" s="6"/>
    </row>
    <row r="453" spans="11:20" ht="13.5">
      <c r="K453" s="83"/>
      <c r="L453" s="6"/>
      <c r="M453" s="6"/>
      <c r="N453" s="6"/>
      <c r="O453" s="6"/>
      <c r="P453" s="6"/>
      <c r="Q453" s="6"/>
      <c r="R453" s="6"/>
      <c r="S453" s="6"/>
      <c r="T453" s="6"/>
    </row>
    <row r="454" spans="11:20" ht="13.5">
      <c r="K454" s="83"/>
      <c r="L454" s="6"/>
      <c r="M454" s="6"/>
      <c r="N454" s="6"/>
      <c r="O454" s="6"/>
      <c r="P454" s="6"/>
      <c r="Q454" s="6"/>
      <c r="R454" s="6"/>
      <c r="S454" s="6"/>
      <c r="T454" s="6"/>
    </row>
    <row r="455" spans="11:20" ht="13.5">
      <c r="K455" s="83"/>
      <c r="L455" s="6"/>
      <c r="M455" s="6"/>
      <c r="N455" s="6"/>
      <c r="O455" s="6"/>
      <c r="P455" s="6"/>
      <c r="Q455" s="6"/>
      <c r="R455" s="6"/>
      <c r="S455" s="6"/>
      <c r="T455" s="6"/>
    </row>
    <row r="456" spans="11:20" ht="13.5">
      <c r="K456" s="83"/>
      <c r="L456" s="6"/>
      <c r="M456" s="6"/>
      <c r="N456" s="6"/>
      <c r="O456" s="6"/>
      <c r="P456" s="6"/>
      <c r="Q456" s="6"/>
      <c r="R456" s="6"/>
      <c r="S456" s="6"/>
      <c r="T456" s="6"/>
    </row>
    <row r="457" spans="11:20" ht="13.5">
      <c r="K457" s="83"/>
      <c r="L457" s="6"/>
      <c r="M457" s="6"/>
      <c r="N457" s="6"/>
      <c r="O457" s="6"/>
      <c r="P457" s="6"/>
      <c r="Q457" s="6"/>
      <c r="R457" s="6"/>
      <c r="S457" s="6"/>
      <c r="T457" s="6"/>
    </row>
    <row r="458" spans="11:20" ht="13.5">
      <c r="K458" s="83"/>
      <c r="L458" s="6"/>
      <c r="M458" s="6"/>
      <c r="N458" s="6"/>
      <c r="O458" s="6"/>
      <c r="P458" s="6"/>
      <c r="Q458" s="6"/>
      <c r="R458" s="6"/>
      <c r="S458" s="6"/>
      <c r="T458" s="6"/>
    </row>
    <row r="459" spans="11:20" ht="13.5">
      <c r="K459" s="83"/>
      <c r="L459" s="6"/>
      <c r="M459" s="6"/>
      <c r="N459" s="6"/>
      <c r="O459" s="6"/>
      <c r="P459" s="6"/>
      <c r="Q459" s="6"/>
      <c r="R459" s="6"/>
      <c r="S459" s="6"/>
      <c r="T459" s="6"/>
    </row>
    <row r="460" spans="11:20" ht="13.5">
      <c r="K460" s="83"/>
      <c r="L460" s="6"/>
      <c r="M460" s="6"/>
      <c r="N460" s="6"/>
      <c r="O460" s="6"/>
      <c r="P460" s="6"/>
      <c r="Q460" s="6"/>
      <c r="R460" s="6"/>
      <c r="S460" s="6"/>
      <c r="T460" s="6"/>
    </row>
    <row r="461" spans="11:20" ht="13.5">
      <c r="K461" s="83"/>
      <c r="L461" s="6"/>
      <c r="M461" s="6"/>
      <c r="N461" s="6"/>
      <c r="O461" s="6"/>
      <c r="P461" s="6"/>
      <c r="Q461" s="6"/>
      <c r="R461" s="6"/>
      <c r="S461" s="6"/>
      <c r="T461" s="6"/>
    </row>
    <row r="462" spans="11:20" ht="13.5">
      <c r="K462" s="83"/>
      <c r="L462" s="6"/>
      <c r="M462" s="6"/>
      <c r="N462" s="6"/>
      <c r="O462" s="6"/>
      <c r="P462" s="6"/>
      <c r="Q462" s="6"/>
      <c r="R462" s="6"/>
      <c r="S462" s="6"/>
      <c r="T462" s="6"/>
    </row>
    <row r="463" spans="11:20" ht="13.5">
      <c r="K463" s="83"/>
      <c r="L463" s="6"/>
      <c r="M463" s="6"/>
      <c r="N463" s="6"/>
      <c r="O463" s="6"/>
      <c r="P463" s="6"/>
      <c r="Q463" s="6"/>
      <c r="R463" s="6"/>
      <c r="S463" s="6"/>
      <c r="T463" s="6"/>
    </row>
    <row r="464" spans="11:20" ht="13.5">
      <c r="K464" s="83"/>
      <c r="L464" s="6"/>
      <c r="M464" s="6"/>
      <c r="N464" s="6"/>
      <c r="O464" s="6"/>
      <c r="P464" s="6"/>
      <c r="Q464" s="6"/>
      <c r="R464" s="6"/>
      <c r="S464" s="6"/>
      <c r="T464" s="6"/>
    </row>
    <row r="465" spans="11:20" ht="13.5">
      <c r="K465" s="83"/>
      <c r="L465" s="6"/>
      <c r="M465" s="6"/>
      <c r="N465" s="6"/>
      <c r="O465" s="6"/>
      <c r="P465" s="6"/>
      <c r="Q465" s="6"/>
      <c r="R465" s="6"/>
      <c r="S465" s="6"/>
      <c r="T465" s="6"/>
    </row>
    <row r="466" spans="11:20" ht="13.5">
      <c r="K466" s="83"/>
      <c r="L466" s="6"/>
      <c r="M466" s="6"/>
      <c r="N466" s="6"/>
      <c r="O466" s="6"/>
      <c r="P466" s="6"/>
      <c r="Q466" s="6"/>
      <c r="R466" s="6"/>
      <c r="S466" s="6"/>
      <c r="T466" s="6"/>
    </row>
    <row r="467" spans="11:20" ht="13.5">
      <c r="K467" s="83"/>
      <c r="L467" s="6"/>
      <c r="M467" s="6"/>
      <c r="N467" s="6"/>
      <c r="O467" s="6"/>
      <c r="P467" s="6"/>
      <c r="Q467" s="6"/>
      <c r="R467" s="6"/>
      <c r="S467" s="6"/>
      <c r="T467" s="6"/>
    </row>
    <row r="468" spans="11:20" ht="13.5">
      <c r="K468" s="83"/>
      <c r="L468" s="6"/>
      <c r="M468" s="6"/>
      <c r="N468" s="6"/>
      <c r="O468" s="6"/>
      <c r="P468" s="6"/>
      <c r="Q468" s="6"/>
      <c r="R468" s="6"/>
      <c r="S468" s="6"/>
      <c r="T468" s="6"/>
    </row>
    <row r="469" spans="11:20" ht="13.5">
      <c r="K469" s="83"/>
      <c r="L469" s="6"/>
      <c r="M469" s="6"/>
      <c r="N469" s="6"/>
      <c r="O469" s="6"/>
      <c r="P469" s="6"/>
      <c r="Q469" s="6"/>
      <c r="R469" s="6"/>
      <c r="S469" s="6"/>
      <c r="T469" s="6"/>
    </row>
    <row r="470" spans="11:20" ht="13.5">
      <c r="K470" s="83"/>
      <c r="L470" s="6"/>
      <c r="M470" s="6"/>
      <c r="N470" s="6"/>
      <c r="O470" s="6"/>
      <c r="P470" s="6"/>
      <c r="Q470" s="6"/>
      <c r="R470" s="6"/>
      <c r="S470" s="6"/>
      <c r="T470" s="6"/>
    </row>
    <row r="471" spans="11:20" ht="13.5">
      <c r="K471" s="83"/>
      <c r="L471" s="6"/>
      <c r="M471" s="6"/>
      <c r="N471" s="6"/>
      <c r="O471" s="6"/>
      <c r="P471" s="6"/>
      <c r="Q471" s="6"/>
      <c r="R471" s="6"/>
      <c r="S471" s="6"/>
      <c r="T471" s="6"/>
    </row>
    <row r="472" spans="11:20" ht="13.5">
      <c r="K472" s="83"/>
      <c r="L472" s="6"/>
      <c r="M472" s="6"/>
      <c r="N472" s="6"/>
      <c r="O472" s="6"/>
      <c r="P472" s="6"/>
      <c r="Q472" s="6"/>
      <c r="R472" s="6"/>
      <c r="S472" s="6"/>
      <c r="T472" s="6"/>
    </row>
    <row r="473" spans="11:20" ht="13.5">
      <c r="K473" s="83"/>
      <c r="L473" s="6"/>
      <c r="M473" s="6"/>
      <c r="N473" s="6"/>
      <c r="O473" s="6"/>
      <c r="P473" s="6"/>
      <c r="Q473" s="6"/>
      <c r="R473" s="6"/>
      <c r="S473" s="6"/>
      <c r="T473" s="6"/>
    </row>
    <row r="474" spans="11:20" ht="13.5">
      <c r="K474" s="83"/>
      <c r="L474" s="6"/>
      <c r="M474" s="6"/>
      <c r="N474" s="6"/>
      <c r="O474" s="6"/>
      <c r="P474" s="6"/>
      <c r="Q474" s="6"/>
      <c r="R474" s="6"/>
      <c r="S474" s="6"/>
      <c r="T474" s="6"/>
    </row>
    <row r="475" spans="11:20" ht="13.5">
      <c r="K475" s="83"/>
      <c r="L475" s="6"/>
      <c r="M475" s="6"/>
      <c r="N475" s="6"/>
      <c r="O475" s="6"/>
      <c r="P475" s="6"/>
      <c r="Q475" s="6"/>
      <c r="R475" s="6"/>
      <c r="S475" s="6"/>
      <c r="T475" s="6"/>
    </row>
    <row r="476" spans="11:20" ht="13.5">
      <c r="K476" s="83"/>
      <c r="L476" s="6"/>
      <c r="M476" s="6"/>
      <c r="N476" s="6"/>
      <c r="O476" s="6"/>
      <c r="P476" s="6"/>
      <c r="Q476" s="6"/>
      <c r="R476" s="6"/>
      <c r="S476" s="6"/>
      <c r="T476" s="6"/>
    </row>
    <row r="477" spans="11:20" ht="13.5">
      <c r="K477" s="83"/>
      <c r="L477" s="6"/>
      <c r="M477" s="6"/>
      <c r="N477" s="6"/>
      <c r="O477" s="6"/>
      <c r="P477" s="6"/>
      <c r="Q477" s="6"/>
      <c r="R477" s="6"/>
      <c r="S477" s="6"/>
      <c r="T477" s="6"/>
    </row>
    <row r="478" spans="11:20" ht="13.5">
      <c r="K478" s="83"/>
      <c r="L478" s="6"/>
      <c r="M478" s="6"/>
      <c r="N478" s="6"/>
      <c r="O478" s="6"/>
      <c r="P478" s="6"/>
      <c r="Q478" s="6"/>
      <c r="R478" s="6"/>
      <c r="S478" s="6"/>
      <c r="T478" s="6"/>
    </row>
    <row r="479" spans="11:20" ht="13.5">
      <c r="K479" s="83"/>
      <c r="L479" s="6"/>
      <c r="M479" s="6"/>
      <c r="N479" s="6"/>
      <c r="O479" s="6"/>
      <c r="P479" s="6"/>
      <c r="Q479" s="6"/>
      <c r="R479" s="6"/>
      <c r="S479" s="6"/>
      <c r="T479" s="6"/>
    </row>
    <row r="480" spans="11:20" ht="13.5">
      <c r="K480" s="83"/>
      <c r="L480" s="6"/>
      <c r="M480" s="6"/>
      <c r="N480" s="6"/>
      <c r="O480" s="6"/>
      <c r="P480" s="6"/>
      <c r="Q480" s="6"/>
      <c r="R480" s="6"/>
      <c r="S480" s="6"/>
      <c r="T480" s="6"/>
    </row>
    <row r="481" spans="11:20" ht="13.5">
      <c r="K481" s="83"/>
      <c r="L481" s="6"/>
      <c r="M481" s="6"/>
      <c r="N481" s="6"/>
      <c r="O481" s="6"/>
      <c r="P481" s="6"/>
      <c r="Q481" s="6"/>
      <c r="R481" s="6"/>
      <c r="S481" s="6"/>
      <c r="T481" s="6"/>
    </row>
    <row r="482" spans="11:20" ht="13.5">
      <c r="K482" s="83"/>
      <c r="L482" s="6"/>
      <c r="M482" s="6"/>
      <c r="N482" s="6"/>
      <c r="O482" s="6"/>
      <c r="P482" s="6"/>
      <c r="Q482" s="6"/>
      <c r="R482" s="6"/>
      <c r="S482" s="6"/>
      <c r="T482" s="6"/>
    </row>
    <row r="483" spans="11:20" ht="13.5">
      <c r="K483" s="83"/>
      <c r="L483" s="6"/>
      <c r="M483" s="6"/>
      <c r="N483" s="6"/>
      <c r="O483" s="6"/>
      <c r="P483" s="6"/>
      <c r="Q483" s="6"/>
      <c r="R483" s="6"/>
      <c r="S483" s="6"/>
      <c r="T483" s="6"/>
    </row>
    <row r="484" spans="11:20" ht="13.5">
      <c r="K484" s="83"/>
      <c r="L484" s="6"/>
      <c r="M484" s="6"/>
      <c r="N484" s="6"/>
      <c r="O484" s="6"/>
      <c r="P484" s="6"/>
      <c r="Q484" s="6"/>
      <c r="R484" s="6"/>
      <c r="S484" s="6"/>
      <c r="T484" s="6"/>
    </row>
    <row r="485" spans="11:20" ht="13.5">
      <c r="K485" s="83"/>
      <c r="L485" s="6"/>
      <c r="M485" s="6"/>
      <c r="N485" s="6"/>
      <c r="O485" s="6"/>
      <c r="P485" s="6"/>
      <c r="Q485" s="6"/>
      <c r="R485" s="6"/>
      <c r="S485" s="6"/>
      <c r="T485" s="6"/>
    </row>
    <row r="486" spans="11:20" ht="13.5">
      <c r="K486" s="83"/>
      <c r="L486" s="6"/>
      <c r="M486" s="6"/>
      <c r="N486" s="6"/>
      <c r="O486" s="6"/>
      <c r="P486" s="6"/>
      <c r="Q486" s="6"/>
      <c r="R486" s="6"/>
      <c r="S486" s="6"/>
      <c r="T486" s="6"/>
    </row>
    <row r="487" spans="11:20" ht="13.5">
      <c r="K487" s="83"/>
      <c r="L487" s="6"/>
      <c r="M487" s="6"/>
      <c r="N487" s="6"/>
      <c r="O487" s="6"/>
      <c r="P487" s="6"/>
      <c r="Q487" s="6"/>
      <c r="R487" s="6"/>
      <c r="S487" s="6"/>
      <c r="T487" s="6"/>
    </row>
    <row r="488" spans="11:20" ht="13.5">
      <c r="K488" s="83"/>
      <c r="L488" s="6"/>
      <c r="M488" s="6"/>
      <c r="N488" s="6"/>
      <c r="O488" s="6"/>
      <c r="P488" s="6"/>
      <c r="Q488" s="6"/>
      <c r="R488" s="6"/>
      <c r="S488" s="6"/>
      <c r="T488" s="6"/>
    </row>
    <row r="489" spans="11:20" ht="13.5">
      <c r="K489" s="83"/>
      <c r="L489" s="6"/>
      <c r="M489" s="6"/>
      <c r="N489" s="6"/>
      <c r="O489" s="6"/>
      <c r="P489" s="6"/>
      <c r="Q489" s="6"/>
      <c r="R489" s="6"/>
      <c r="S489" s="6"/>
      <c r="T489" s="6"/>
    </row>
    <row r="490" spans="11:20" ht="13.5">
      <c r="K490" s="83"/>
      <c r="L490" s="6"/>
      <c r="M490" s="6"/>
      <c r="N490" s="6"/>
      <c r="O490" s="6"/>
      <c r="P490" s="6"/>
      <c r="Q490" s="6"/>
      <c r="R490" s="6"/>
      <c r="S490" s="6"/>
      <c r="T490" s="6"/>
    </row>
    <row r="491" spans="11:20" ht="13.5">
      <c r="K491" s="83"/>
      <c r="L491" s="6"/>
      <c r="M491" s="6"/>
      <c r="N491" s="6"/>
      <c r="O491" s="6"/>
      <c r="P491" s="6"/>
      <c r="Q491" s="6"/>
      <c r="R491" s="6"/>
      <c r="S491" s="6"/>
      <c r="T491" s="6"/>
    </row>
    <row r="492" spans="11:20" ht="13.5">
      <c r="K492" s="83"/>
      <c r="L492" s="6"/>
      <c r="M492" s="6"/>
      <c r="N492" s="6"/>
      <c r="O492" s="6"/>
      <c r="P492" s="6"/>
      <c r="Q492" s="6"/>
      <c r="R492" s="6"/>
      <c r="S492" s="6"/>
      <c r="T492" s="6"/>
    </row>
    <row r="493" spans="11:20" ht="13.5">
      <c r="K493" s="83"/>
      <c r="L493" s="6"/>
      <c r="M493" s="6"/>
      <c r="N493" s="6"/>
      <c r="O493" s="6"/>
      <c r="P493" s="6"/>
      <c r="Q493" s="6"/>
      <c r="R493" s="6"/>
      <c r="S493" s="6"/>
      <c r="T493" s="6"/>
    </row>
    <row r="494" spans="11:20" ht="13.5">
      <c r="K494" s="83"/>
      <c r="L494" s="6"/>
      <c r="M494" s="6"/>
      <c r="N494" s="6"/>
      <c r="O494" s="6"/>
      <c r="P494" s="6"/>
      <c r="Q494" s="6"/>
      <c r="R494" s="6"/>
      <c r="S494" s="6"/>
      <c r="T494" s="6"/>
    </row>
    <row r="495" spans="11:20" ht="13.5">
      <c r="K495" s="83"/>
      <c r="L495" s="6"/>
      <c r="M495" s="6"/>
      <c r="N495" s="6"/>
      <c r="O495" s="6"/>
      <c r="P495" s="6"/>
      <c r="Q495" s="6"/>
      <c r="R495" s="6"/>
      <c r="S495" s="6"/>
      <c r="T495" s="6"/>
    </row>
    <row r="496" spans="11:20" ht="13.5">
      <c r="K496" s="83"/>
      <c r="L496" s="6"/>
      <c r="M496" s="6"/>
      <c r="N496" s="6"/>
      <c r="O496" s="6"/>
      <c r="P496" s="6"/>
      <c r="Q496" s="6"/>
      <c r="R496" s="6"/>
      <c r="S496" s="6"/>
      <c r="T496" s="6"/>
    </row>
    <row r="497" spans="11:20" ht="13.5">
      <c r="K497" s="83"/>
      <c r="L497" s="6"/>
      <c r="M497" s="6"/>
      <c r="N497" s="6"/>
      <c r="O497" s="6"/>
      <c r="P497" s="6"/>
      <c r="Q497" s="6"/>
      <c r="R497" s="6"/>
      <c r="S497" s="6"/>
      <c r="T497" s="6"/>
    </row>
    <row r="498" spans="11:20" ht="13.5">
      <c r="K498" s="83"/>
      <c r="L498" s="6"/>
      <c r="M498" s="6"/>
      <c r="N498" s="6"/>
      <c r="O498" s="6"/>
      <c r="P498" s="6"/>
      <c r="Q498" s="6"/>
      <c r="R498" s="6"/>
      <c r="S498" s="6"/>
      <c r="T498" s="6"/>
    </row>
    <row r="499" spans="11:20" ht="13.5">
      <c r="K499" s="83"/>
      <c r="L499" s="6"/>
      <c r="M499" s="6"/>
      <c r="N499" s="6"/>
      <c r="O499" s="6"/>
      <c r="P499" s="6"/>
      <c r="Q499" s="6"/>
      <c r="R499" s="6"/>
      <c r="S499" s="6"/>
      <c r="T499" s="6"/>
    </row>
    <row r="500" spans="11:20" ht="13.5">
      <c r="K500" s="83"/>
      <c r="L500" s="6"/>
      <c r="M500" s="6"/>
      <c r="N500" s="6"/>
      <c r="O500" s="6"/>
      <c r="P500" s="6"/>
      <c r="Q500" s="6"/>
      <c r="R500" s="6"/>
      <c r="S500" s="6"/>
      <c r="T500" s="6"/>
    </row>
    <row r="501" spans="11:20" ht="13.5">
      <c r="K501" s="83"/>
      <c r="L501" s="6"/>
      <c r="M501" s="6"/>
      <c r="N501" s="6"/>
      <c r="O501" s="6"/>
      <c r="P501" s="6"/>
      <c r="Q501" s="6"/>
      <c r="R501" s="6"/>
      <c r="S501" s="6"/>
      <c r="T501" s="6"/>
    </row>
    <row r="502" spans="11:20" ht="13.5">
      <c r="K502" s="83"/>
      <c r="L502" s="6"/>
      <c r="M502" s="6"/>
      <c r="N502" s="6"/>
      <c r="O502" s="6"/>
      <c r="P502" s="6"/>
      <c r="Q502" s="6"/>
      <c r="R502" s="6"/>
      <c r="S502" s="6"/>
      <c r="T502" s="6"/>
    </row>
    <row r="503" spans="11:20" ht="13.5">
      <c r="K503" s="83"/>
      <c r="L503" s="6"/>
      <c r="M503" s="6"/>
      <c r="N503" s="6"/>
      <c r="O503" s="6"/>
      <c r="P503" s="6"/>
      <c r="Q503" s="6"/>
      <c r="R503" s="6"/>
      <c r="S503" s="6"/>
      <c r="T503" s="6"/>
    </row>
    <row r="504" spans="11:20" ht="13.5">
      <c r="K504" s="83"/>
      <c r="L504" s="6"/>
      <c r="M504" s="6"/>
      <c r="N504" s="6"/>
      <c r="O504" s="6"/>
      <c r="P504" s="6"/>
      <c r="Q504" s="6"/>
      <c r="R504" s="6"/>
      <c r="S504" s="6"/>
      <c r="T504" s="6"/>
    </row>
    <row r="505" spans="11:20" ht="13.5">
      <c r="K505" s="83"/>
      <c r="L505" s="6"/>
      <c r="M505" s="6"/>
      <c r="N505" s="6"/>
      <c r="O505" s="6"/>
      <c r="P505" s="6"/>
      <c r="Q505" s="6"/>
      <c r="R505" s="6"/>
      <c r="S505" s="6"/>
      <c r="T505" s="6"/>
    </row>
    <row r="506" spans="11:20" ht="13.5">
      <c r="K506" s="83"/>
      <c r="L506" s="6"/>
      <c r="M506" s="6"/>
      <c r="N506" s="6"/>
      <c r="O506" s="6"/>
      <c r="P506" s="6"/>
      <c r="Q506" s="6"/>
      <c r="R506" s="6"/>
      <c r="S506" s="6"/>
      <c r="T506" s="6"/>
    </row>
    <row r="507" spans="11:20" ht="13.5">
      <c r="K507" s="83"/>
      <c r="L507" s="6"/>
      <c r="M507" s="6"/>
      <c r="N507" s="6"/>
      <c r="O507" s="6"/>
      <c r="P507" s="6"/>
      <c r="Q507" s="6"/>
      <c r="R507" s="6"/>
      <c r="S507" s="6"/>
      <c r="T507" s="6"/>
    </row>
    <row r="508" spans="11:20" ht="13.5">
      <c r="K508" s="83"/>
      <c r="L508" s="6"/>
      <c r="M508" s="6"/>
      <c r="N508" s="6"/>
      <c r="O508" s="6"/>
      <c r="P508" s="6"/>
      <c r="Q508" s="6"/>
      <c r="R508" s="6"/>
      <c r="S508" s="6"/>
      <c r="T508" s="6"/>
    </row>
    <row r="509" spans="11:20" ht="13.5">
      <c r="K509" s="83"/>
      <c r="L509" s="6"/>
      <c r="M509" s="6"/>
      <c r="N509" s="6"/>
      <c r="O509" s="6"/>
      <c r="P509" s="6"/>
      <c r="Q509" s="6"/>
      <c r="R509" s="6"/>
      <c r="S509" s="6"/>
      <c r="T509" s="6"/>
    </row>
    <row r="510" spans="11:20" ht="13.5">
      <c r="K510" s="83"/>
      <c r="L510" s="6"/>
      <c r="M510" s="6"/>
      <c r="N510" s="6"/>
      <c r="O510" s="6"/>
      <c r="P510" s="6"/>
      <c r="Q510" s="6"/>
      <c r="R510" s="6"/>
      <c r="S510" s="6"/>
      <c r="T510" s="6"/>
    </row>
    <row r="511" spans="11:20" ht="13.5">
      <c r="K511" s="83"/>
      <c r="L511" s="6"/>
      <c r="M511" s="6"/>
      <c r="N511" s="6"/>
      <c r="O511" s="6"/>
      <c r="P511" s="6"/>
      <c r="Q511" s="6"/>
      <c r="R511" s="6"/>
      <c r="S511" s="6"/>
      <c r="T511" s="6"/>
    </row>
    <row r="512" spans="11:20" ht="13.5">
      <c r="K512" s="83"/>
      <c r="L512" s="6"/>
      <c r="M512" s="6"/>
      <c r="N512" s="6"/>
      <c r="O512" s="6"/>
      <c r="P512" s="6"/>
      <c r="Q512" s="6"/>
      <c r="R512" s="6"/>
      <c r="S512" s="6"/>
      <c r="T512" s="6"/>
    </row>
    <row r="513" spans="11:20" ht="13.5">
      <c r="K513" s="83"/>
      <c r="L513" s="6"/>
      <c r="M513" s="6"/>
      <c r="N513" s="6"/>
      <c r="O513" s="6"/>
      <c r="P513" s="6"/>
      <c r="Q513" s="6"/>
      <c r="R513" s="6"/>
      <c r="S513" s="6"/>
      <c r="T513" s="6"/>
    </row>
    <row r="514" spans="11:20" ht="13.5">
      <c r="K514" s="83"/>
      <c r="L514" s="6"/>
      <c r="M514" s="6"/>
      <c r="N514" s="6"/>
      <c r="O514" s="6"/>
      <c r="P514" s="6"/>
      <c r="Q514" s="6"/>
      <c r="R514" s="6"/>
      <c r="S514" s="6"/>
      <c r="T514" s="6"/>
    </row>
    <row r="515" spans="11:20" ht="13.5">
      <c r="K515" s="83"/>
      <c r="L515" s="6"/>
      <c r="M515" s="6"/>
      <c r="N515" s="6"/>
      <c r="O515" s="6"/>
      <c r="P515" s="6"/>
      <c r="Q515" s="6"/>
      <c r="R515" s="6"/>
      <c r="S515" s="6"/>
      <c r="T515" s="6"/>
    </row>
    <row r="516" spans="11:20" ht="13.5">
      <c r="K516" s="83"/>
      <c r="L516" s="6"/>
      <c r="M516" s="6"/>
      <c r="N516" s="6"/>
      <c r="O516" s="6"/>
      <c r="P516" s="6"/>
      <c r="Q516" s="6"/>
      <c r="R516" s="6"/>
      <c r="S516" s="6"/>
      <c r="T516" s="6"/>
    </row>
    <row r="517" spans="11:20" ht="13.5">
      <c r="K517" s="83"/>
      <c r="L517" s="6"/>
      <c r="M517" s="6"/>
      <c r="N517" s="6"/>
      <c r="O517" s="6"/>
      <c r="P517" s="6"/>
      <c r="Q517" s="6"/>
      <c r="R517" s="6"/>
      <c r="S517" s="6"/>
      <c r="T517" s="6"/>
    </row>
    <row r="518" spans="11:20" ht="13.5">
      <c r="K518" s="83"/>
      <c r="L518" s="6"/>
      <c r="M518" s="6"/>
      <c r="N518" s="6"/>
      <c r="O518" s="6"/>
      <c r="P518" s="6"/>
      <c r="Q518" s="6"/>
      <c r="R518" s="6"/>
      <c r="S518" s="6"/>
      <c r="T518" s="6"/>
    </row>
    <row r="519" spans="11:20" ht="13.5">
      <c r="K519" s="83"/>
      <c r="L519" s="6"/>
      <c r="M519" s="6"/>
      <c r="N519" s="6"/>
      <c r="O519" s="6"/>
      <c r="P519" s="6"/>
      <c r="Q519" s="6"/>
      <c r="R519" s="6"/>
      <c r="S519" s="6"/>
      <c r="T519" s="6"/>
    </row>
    <row r="520" spans="11:20" ht="13.5">
      <c r="K520" s="83"/>
      <c r="L520" s="6"/>
      <c r="M520" s="6"/>
      <c r="N520" s="6"/>
      <c r="O520" s="6"/>
      <c r="P520" s="6"/>
      <c r="Q520" s="6"/>
      <c r="R520" s="6"/>
      <c r="S520" s="6"/>
      <c r="T520" s="6"/>
    </row>
    <row r="521" spans="11:20" ht="13.5">
      <c r="K521" s="83"/>
      <c r="L521" s="6"/>
      <c r="M521" s="6"/>
      <c r="N521" s="6"/>
      <c r="O521" s="6"/>
      <c r="P521" s="6"/>
      <c r="Q521" s="6"/>
      <c r="R521" s="6"/>
      <c r="S521" s="6"/>
      <c r="T521" s="6"/>
    </row>
    <row r="522" spans="11:20" ht="13.5">
      <c r="K522" s="83"/>
      <c r="L522" s="6"/>
      <c r="M522" s="6"/>
      <c r="N522" s="6"/>
      <c r="O522" s="6"/>
      <c r="P522" s="6"/>
      <c r="Q522" s="6"/>
      <c r="R522" s="6"/>
      <c r="S522" s="6"/>
      <c r="T522" s="6"/>
    </row>
    <row r="523" spans="11:22" ht="13.5">
      <c r="K523" s="83"/>
      <c r="L523" s="6"/>
      <c r="M523" s="6"/>
      <c r="N523" s="6"/>
      <c r="O523" s="6"/>
      <c r="P523" s="6"/>
      <c r="Q523" s="6"/>
      <c r="R523" s="6"/>
      <c r="S523" s="6"/>
      <c r="T523" s="6"/>
      <c r="V523" s="31"/>
    </row>
    <row r="524" spans="11:20" ht="13.5">
      <c r="K524" s="83"/>
      <c r="L524" s="6"/>
      <c r="M524" s="6"/>
      <c r="N524" s="6"/>
      <c r="O524" s="6"/>
      <c r="P524" s="6"/>
      <c r="Q524" s="6"/>
      <c r="R524" s="6"/>
      <c r="S524" s="6"/>
      <c r="T524" s="6"/>
    </row>
    <row r="525" spans="11:20" ht="13.5">
      <c r="K525" s="83"/>
      <c r="L525" s="6"/>
      <c r="M525" s="6"/>
      <c r="N525" s="6"/>
      <c r="O525" s="6"/>
      <c r="P525" s="6"/>
      <c r="Q525" s="6"/>
      <c r="R525" s="6"/>
      <c r="S525" s="6"/>
      <c r="T525" s="6"/>
    </row>
    <row r="526" spans="11:20" ht="13.5">
      <c r="K526" s="83"/>
      <c r="L526" s="6"/>
      <c r="M526" s="6"/>
      <c r="N526" s="6"/>
      <c r="O526" s="6"/>
      <c r="P526" s="6"/>
      <c r="Q526" s="6"/>
      <c r="R526" s="6"/>
      <c r="S526" s="6"/>
      <c r="T526" s="6"/>
    </row>
    <row r="527" spans="11:20" ht="13.5">
      <c r="K527" s="83"/>
      <c r="L527" s="6"/>
      <c r="M527" s="6"/>
      <c r="N527" s="6"/>
      <c r="O527" s="6"/>
      <c r="P527" s="6"/>
      <c r="Q527" s="6"/>
      <c r="R527" s="6"/>
      <c r="S527" s="6"/>
      <c r="T527" s="6"/>
    </row>
    <row r="528" spans="11:20" ht="13.5">
      <c r="K528" s="83"/>
      <c r="L528" s="6"/>
      <c r="M528" s="6"/>
      <c r="N528" s="6"/>
      <c r="O528" s="6"/>
      <c r="P528" s="6"/>
      <c r="Q528" s="6"/>
      <c r="R528" s="6"/>
      <c r="S528" s="6"/>
      <c r="T528" s="6"/>
    </row>
    <row r="529" spans="11:20" ht="13.5">
      <c r="K529" s="83"/>
      <c r="L529" s="6"/>
      <c r="M529" s="6"/>
      <c r="N529" s="6"/>
      <c r="O529" s="6"/>
      <c r="P529" s="6"/>
      <c r="Q529" s="6"/>
      <c r="R529" s="6"/>
      <c r="S529" s="6"/>
      <c r="T529" s="6"/>
    </row>
    <row r="530" spans="11:20" ht="13.5">
      <c r="K530" s="83"/>
      <c r="L530" s="6"/>
      <c r="M530" s="6"/>
      <c r="N530" s="6"/>
      <c r="O530" s="6"/>
      <c r="P530" s="6"/>
      <c r="Q530" s="6"/>
      <c r="R530" s="6"/>
      <c r="S530" s="6"/>
      <c r="T530" s="6"/>
    </row>
    <row r="531" spans="11:20" ht="13.5">
      <c r="K531" s="83"/>
      <c r="L531" s="6"/>
      <c r="M531" s="6"/>
      <c r="N531" s="6"/>
      <c r="O531" s="6"/>
      <c r="P531" s="6"/>
      <c r="Q531" s="6"/>
      <c r="R531" s="6"/>
      <c r="S531" s="6"/>
      <c r="T531" s="6"/>
    </row>
    <row r="532" spans="11:20" ht="13.5">
      <c r="K532" s="83"/>
      <c r="L532" s="6"/>
      <c r="M532" s="6"/>
      <c r="N532" s="6"/>
      <c r="O532" s="6"/>
      <c r="P532" s="6"/>
      <c r="Q532" s="6"/>
      <c r="R532" s="6"/>
      <c r="S532" s="6"/>
      <c r="T532" s="6"/>
    </row>
    <row r="533" spans="11:20" ht="13.5">
      <c r="K533" s="83"/>
      <c r="L533" s="6"/>
      <c r="M533" s="6"/>
      <c r="N533" s="6"/>
      <c r="O533" s="6"/>
      <c r="P533" s="6"/>
      <c r="Q533" s="6"/>
      <c r="R533" s="6"/>
      <c r="S533" s="6"/>
      <c r="T533" s="6"/>
    </row>
    <row r="534" spans="11:20" ht="13.5">
      <c r="K534" s="83"/>
      <c r="L534" s="6"/>
      <c r="M534" s="6"/>
      <c r="N534" s="6"/>
      <c r="O534" s="6"/>
      <c r="P534" s="6"/>
      <c r="Q534" s="6"/>
      <c r="R534" s="6"/>
      <c r="S534" s="6"/>
      <c r="T534" s="6"/>
    </row>
    <row r="535" spans="11:20" ht="13.5">
      <c r="K535" s="83"/>
      <c r="L535" s="6"/>
      <c r="M535" s="6"/>
      <c r="N535" s="6"/>
      <c r="O535" s="6"/>
      <c r="P535" s="6"/>
      <c r="Q535" s="6"/>
      <c r="R535" s="6"/>
      <c r="S535" s="6"/>
      <c r="T535" s="6"/>
    </row>
    <row r="536" spans="11:20" ht="13.5">
      <c r="K536" s="83"/>
      <c r="L536" s="6"/>
      <c r="M536" s="6"/>
      <c r="N536" s="6"/>
      <c r="O536" s="6"/>
      <c r="P536" s="6"/>
      <c r="Q536" s="6"/>
      <c r="R536" s="6"/>
      <c r="S536" s="6"/>
      <c r="T536" s="6"/>
    </row>
    <row r="537" spans="11:20" ht="13.5">
      <c r="K537" s="83"/>
      <c r="L537" s="6"/>
      <c r="M537" s="6"/>
      <c r="N537" s="6"/>
      <c r="O537" s="6"/>
      <c r="P537" s="6"/>
      <c r="Q537" s="6"/>
      <c r="R537" s="6"/>
      <c r="S537" s="6"/>
      <c r="T537" s="6"/>
    </row>
    <row r="538" spans="11:20" ht="13.5">
      <c r="K538" s="83"/>
      <c r="L538" s="6"/>
      <c r="M538" s="6"/>
      <c r="N538" s="6"/>
      <c r="O538" s="6"/>
      <c r="P538" s="6"/>
      <c r="Q538" s="6"/>
      <c r="R538" s="6"/>
      <c r="S538" s="6"/>
      <c r="T538" s="6"/>
    </row>
    <row r="539" spans="11:20" ht="13.5">
      <c r="K539" s="83"/>
      <c r="L539" s="6"/>
      <c r="M539" s="6"/>
      <c r="N539" s="6"/>
      <c r="O539" s="6"/>
      <c r="P539" s="6"/>
      <c r="Q539" s="6"/>
      <c r="R539" s="6"/>
      <c r="S539" s="6"/>
      <c r="T539" s="6"/>
    </row>
    <row r="540" spans="11:20" ht="13.5">
      <c r="K540" s="83"/>
      <c r="L540" s="6"/>
      <c r="M540" s="6"/>
      <c r="N540" s="6"/>
      <c r="O540" s="6"/>
      <c r="P540" s="6"/>
      <c r="Q540" s="6"/>
      <c r="R540" s="6"/>
      <c r="S540" s="6"/>
      <c r="T540" s="6"/>
    </row>
    <row r="541" spans="11:20" ht="13.5">
      <c r="K541" s="83"/>
      <c r="L541" s="6"/>
      <c r="M541" s="6"/>
      <c r="N541" s="6"/>
      <c r="O541" s="6"/>
      <c r="P541" s="6"/>
      <c r="Q541" s="6"/>
      <c r="R541" s="6"/>
      <c r="S541" s="6"/>
      <c r="T541" s="6"/>
    </row>
    <row r="542" spans="11:20" ht="13.5">
      <c r="K542" s="83"/>
      <c r="L542" s="6"/>
      <c r="M542" s="6"/>
      <c r="N542" s="6"/>
      <c r="O542" s="6"/>
      <c r="P542" s="6"/>
      <c r="Q542" s="6"/>
      <c r="R542" s="6"/>
      <c r="S542" s="6"/>
      <c r="T542" s="6"/>
    </row>
    <row r="543" spans="11:20" ht="13.5">
      <c r="K543" s="83"/>
      <c r="L543" s="6"/>
      <c r="M543" s="6"/>
      <c r="N543" s="6"/>
      <c r="O543" s="6"/>
      <c r="P543" s="6"/>
      <c r="Q543" s="6"/>
      <c r="R543" s="6"/>
      <c r="S543" s="6"/>
      <c r="T543" s="6"/>
    </row>
    <row r="544" spans="11:20" ht="13.5">
      <c r="K544" s="83"/>
      <c r="L544" s="6"/>
      <c r="M544" s="6"/>
      <c r="N544" s="6"/>
      <c r="O544" s="6"/>
      <c r="P544" s="6"/>
      <c r="Q544" s="6"/>
      <c r="R544" s="6"/>
      <c r="S544" s="6"/>
      <c r="T544" s="6"/>
    </row>
    <row r="545" spans="11:20" ht="13.5">
      <c r="K545" s="83"/>
      <c r="L545" s="6"/>
      <c r="M545" s="6"/>
      <c r="N545" s="6"/>
      <c r="O545" s="6"/>
      <c r="P545" s="6"/>
      <c r="Q545" s="6"/>
      <c r="R545" s="6"/>
      <c r="S545" s="6"/>
      <c r="T545" s="6"/>
    </row>
    <row r="546" spans="11:20" ht="13.5">
      <c r="K546" s="83"/>
      <c r="L546" s="6"/>
      <c r="M546" s="6"/>
      <c r="N546" s="6"/>
      <c r="O546" s="6"/>
      <c r="P546" s="6"/>
      <c r="Q546" s="6"/>
      <c r="R546" s="6"/>
      <c r="S546" s="6"/>
      <c r="T546" s="6"/>
    </row>
    <row r="547" spans="11:20" ht="13.5">
      <c r="K547" s="83"/>
      <c r="L547" s="6"/>
      <c r="M547" s="6"/>
      <c r="N547" s="6"/>
      <c r="O547" s="6"/>
      <c r="P547" s="6"/>
      <c r="Q547" s="6"/>
      <c r="R547" s="6"/>
      <c r="S547" s="6"/>
      <c r="T547" s="6"/>
    </row>
    <row r="548" spans="11:20" ht="13.5">
      <c r="K548" s="83"/>
      <c r="L548" s="6"/>
      <c r="M548" s="6"/>
      <c r="N548" s="6"/>
      <c r="O548" s="6"/>
      <c r="P548" s="6"/>
      <c r="Q548" s="6"/>
      <c r="R548" s="6"/>
      <c r="S548" s="6"/>
      <c r="T548" s="6"/>
    </row>
    <row r="549" spans="11:20" ht="13.5">
      <c r="K549" s="83"/>
      <c r="L549" s="6"/>
      <c r="M549" s="6"/>
      <c r="N549" s="6"/>
      <c r="O549" s="6"/>
      <c r="P549" s="6"/>
      <c r="Q549" s="6"/>
      <c r="R549" s="6"/>
      <c r="S549" s="6"/>
      <c r="T549" s="6"/>
    </row>
    <row r="550" spans="11:20" ht="13.5">
      <c r="K550" s="83"/>
      <c r="L550" s="6"/>
      <c r="M550" s="6"/>
      <c r="N550" s="6"/>
      <c r="O550" s="6"/>
      <c r="P550" s="6"/>
      <c r="Q550" s="6"/>
      <c r="R550" s="6"/>
      <c r="S550" s="6"/>
      <c r="T550" s="6"/>
    </row>
    <row r="551" spans="11:20" ht="13.5">
      <c r="K551" s="83"/>
      <c r="L551" s="6"/>
      <c r="M551" s="6"/>
      <c r="N551" s="6"/>
      <c r="O551" s="6"/>
      <c r="P551" s="6"/>
      <c r="Q551" s="6"/>
      <c r="R551" s="6"/>
      <c r="S551" s="6"/>
      <c r="T551" s="6"/>
    </row>
    <row r="552" spans="11:20" ht="13.5">
      <c r="K552" s="83"/>
      <c r="L552" s="6"/>
      <c r="M552" s="6"/>
      <c r="N552" s="6"/>
      <c r="O552" s="6"/>
      <c r="P552" s="6"/>
      <c r="Q552" s="6"/>
      <c r="R552" s="6"/>
      <c r="S552" s="6"/>
      <c r="T552" s="6"/>
    </row>
    <row r="553" spans="11:20" ht="13.5">
      <c r="K553" s="83"/>
      <c r="L553" s="6"/>
      <c r="M553" s="6"/>
      <c r="N553" s="6"/>
      <c r="O553" s="6"/>
      <c r="P553" s="6"/>
      <c r="Q553" s="6"/>
      <c r="R553" s="6"/>
      <c r="S553" s="6"/>
      <c r="T553" s="6"/>
    </row>
    <row r="554" spans="11:20" ht="13.5">
      <c r="K554" s="83"/>
      <c r="L554" s="6"/>
      <c r="M554" s="6"/>
      <c r="N554" s="6"/>
      <c r="O554" s="6"/>
      <c r="P554" s="6"/>
      <c r="Q554" s="6"/>
      <c r="R554" s="6"/>
      <c r="S554" s="6"/>
      <c r="T554" s="6"/>
    </row>
    <row r="555" spans="11:20" ht="13.5">
      <c r="K555" s="83"/>
      <c r="L555" s="6"/>
      <c r="M555" s="6"/>
      <c r="N555" s="6"/>
      <c r="O555" s="6"/>
      <c r="P555" s="6"/>
      <c r="Q555" s="6"/>
      <c r="R555" s="6"/>
      <c r="S555" s="6"/>
      <c r="T555" s="6"/>
    </row>
    <row r="556" spans="11:20" ht="13.5">
      <c r="K556" s="83"/>
      <c r="L556" s="6"/>
      <c r="M556" s="6"/>
      <c r="N556" s="6"/>
      <c r="O556" s="6"/>
      <c r="P556" s="6"/>
      <c r="Q556" s="6"/>
      <c r="R556" s="6"/>
      <c r="S556" s="6"/>
      <c r="T556" s="6"/>
    </row>
    <row r="557" spans="11:20" ht="13.5">
      <c r="K557" s="83"/>
      <c r="L557" s="6"/>
      <c r="M557" s="6"/>
      <c r="N557" s="6"/>
      <c r="O557" s="6"/>
      <c r="P557" s="6"/>
      <c r="Q557" s="6"/>
      <c r="R557" s="6"/>
      <c r="S557" s="6"/>
      <c r="T557" s="6"/>
    </row>
    <row r="558" spans="11:20" ht="13.5">
      <c r="K558" s="83"/>
      <c r="L558" s="6"/>
      <c r="M558" s="6"/>
      <c r="N558" s="6"/>
      <c r="O558" s="6"/>
      <c r="P558" s="6"/>
      <c r="Q558" s="6"/>
      <c r="R558" s="6"/>
      <c r="S558" s="6"/>
      <c r="T558" s="6"/>
    </row>
    <row r="559" spans="11:20" ht="13.5">
      <c r="K559" s="83"/>
      <c r="L559" s="6"/>
      <c r="M559" s="6"/>
      <c r="N559" s="6"/>
      <c r="O559" s="6"/>
      <c r="P559" s="6"/>
      <c r="Q559" s="6"/>
      <c r="R559" s="6"/>
      <c r="S559" s="6"/>
      <c r="T559" s="6"/>
    </row>
    <row r="560" spans="11:20" ht="13.5">
      <c r="K560" s="83"/>
      <c r="L560" s="6"/>
      <c r="M560" s="6"/>
      <c r="N560" s="6"/>
      <c r="O560" s="6"/>
      <c r="P560" s="6"/>
      <c r="Q560" s="6"/>
      <c r="R560" s="6"/>
      <c r="S560" s="6"/>
      <c r="T560" s="6"/>
    </row>
    <row r="561" spans="11:20" ht="13.5">
      <c r="K561" s="83"/>
      <c r="L561" s="6"/>
      <c r="M561" s="6"/>
      <c r="N561" s="6"/>
      <c r="O561" s="6"/>
      <c r="P561" s="6"/>
      <c r="Q561" s="6"/>
      <c r="R561" s="6"/>
      <c r="S561" s="6"/>
      <c r="T561" s="6"/>
    </row>
    <row r="562" spans="11:20" ht="13.5">
      <c r="K562" s="83"/>
      <c r="L562" s="6"/>
      <c r="M562" s="6"/>
      <c r="N562" s="6"/>
      <c r="O562" s="6"/>
      <c r="P562" s="6"/>
      <c r="Q562" s="6"/>
      <c r="R562" s="6"/>
      <c r="S562" s="6"/>
      <c r="T562" s="6"/>
    </row>
    <row r="563" spans="11:20" ht="13.5">
      <c r="K563" s="83"/>
      <c r="L563" s="6"/>
      <c r="M563" s="6"/>
      <c r="N563" s="6"/>
      <c r="O563" s="6"/>
      <c r="P563" s="6"/>
      <c r="Q563" s="6"/>
      <c r="R563" s="6"/>
      <c r="S563" s="6"/>
      <c r="T563" s="6"/>
    </row>
    <row r="564" spans="11:20" ht="13.5">
      <c r="K564" s="83"/>
      <c r="L564" s="6"/>
      <c r="M564" s="6"/>
      <c r="N564" s="6"/>
      <c r="O564" s="6"/>
      <c r="P564" s="6"/>
      <c r="Q564" s="6"/>
      <c r="R564" s="6"/>
      <c r="S564" s="6"/>
      <c r="T564" s="6"/>
    </row>
    <row r="565" spans="11:20" ht="13.5">
      <c r="K565" s="83"/>
      <c r="L565" s="6"/>
      <c r="M565" s="6"/>
      <c r="N565" s="6"/>
      <c r="O565" s="6"/>
      <c r="P565" s="6"/>
      <c r="Q565" s="6"/>
      <c r="R565" s="6"/>
      <c r="S565" s="6"/>
      <c r="T565" s="6"/>
    </row>
    <row r="566" spans="11:20" ht="13.5">
      <c r="K566" s="83"/>
      <c r="L566" s="6"/>
      <c r="M566" s="6"/>
      <c r="N566" s="6"/>
      <c r="O566" s="6"/>
      <c r="P566" s="6"/>
      <c r="Q566" s="6"/>
      <c r="R566" s="6"/>
      <c r="S566" s="6"/>
      <c r="T566" s="6"/>
    </row>
    <row r="567" spans="11:20" ht="13.5">
      <c r="K567" s="83"/>
      <c r="L567" s="6"/>
      <c r="M567" s="6"/>
      <c r="N567" s="6"/>
      <c r="O567" s="6"/>
      <c r="P567" s="6"/>
      <c r="Q567" s="6"/>
      <c r="R567" s="6"/>
      <c r="S567" s="6"/>
      <c r="T567" s="6"/>
    </row>
    <row r="568" spans="11:20" ht="13.5">
      <c r="K568" s="83"/>
      <c r="L568" s="6"/>
      <c r="M568" s="6"/>
      <c r="N568" s="6"/>
      <c r="O568" s="6"/>
      <c r="P568" s="6"/>
      <c r="Q568" s="6"/>
      <c r="R568" s="6"/>
      <c r="S568" s="6"/>
      <c r="T568" s="6"/>
    </row>
    <row r="569" spans="11:20" ht="13.5">
      <c r="K569" s="83"/>
      <c r="L569" s="6"/>
      <c r="M569" s="6"/>
      <c r="N569" s="6"/>
      <c r="O569" s="6"/>
      <c r="P569" s="6"/>
      <c r="Q569" s="6"/>
      <c r="R569" s="6"/>
      <c r="S569" s="6"/>
      <c r="T569" s="6"/>
    </row>
    <row r="570" spans="11:20" ht="13.5">
      <c r="K570" s="83"/>
      <c r="L570" s="6"/>
      <c r="M570" s="6"/>
      <c r="N570" s="6"/>
      <c r="O570" s="6"/>
      <c r="P570" s="6"/>
      <c r="Q570" s="6"/>
      <c r="R570" s="6"/>
      <c r="S570" s="6"/>
      <c r="T570" s="6"/>
    </row>
    <row r="571" spans="11:20" ht="13.5">
      <c r="K571" s="83"/>
      <c r="L571" s="6"/>
      <c r="M571" s="6"/>
      <c r="N571" s="6"/>
      <c r="O571" s="6"/>
      <c r="P571" s="6"/>
      <c r="Q571" s="6"/>
      <c r="R571" s="6"/>
      <c r="S571" s="6"/>
      <c r="T571" s="6"/>
    </row>
    <row r="572" spans="11:20" ht="13.5">
      <c r="K572" s="83"/>
      <c r="L572" s="6"/>
      <c r="M572" s="6"/>
      <c r="N572" s="6"/>
      <c r="O572" s="6"/>
      <c r="P572" s="6"/>
      <c r="Q572" s="6"/>
      <c r="R572" s="6"/>
      <c r="S572" s="6"/>
      <c r="T572" s="6"/>
    </row>
    <row r="573" spans="11:20" ht="13.5">
      <c r="K573" s="83"/>
      <c r="L573" s="6"/>
      <c r="M573" s="6"/>
      <c r="N573" s="6"/>
      <c r="O573" s="6"/>
      <c r="P573" s="6"/>
      <c r="Q573" s="6"/>
      <c r="R573" s="6"/>
      <c r="S573" s="6"/>
      <c r="T573" s="6"/>
    </row>
    <row r="574" spans="11:20" ht="13.5">
      <c r="K574" s="83"/>
      <c r="L574" s="6"/>
      <c r="M574" s="6"/>
      <c r="N574" s="6"/>
      <c r="O574" s="6"/>
      <c r="P574" s="6"/>
      <c r="Q574" s="6"/>
      <c r="R574" s="6"/>
      <c r="S574" s="6"/>
      <c r="T574" s="6"/>
    </row>
    <row r="575" spans="11:20" ht="13.5">
      <c r="K575" s="83"/>
      <c r="L575" s="6"/>
      <c r="M575" s="6"/>
      <c r="N575" s="6"/>
      <c r="O575" s="6"/>
      <c r="P575" s="6"/>
      <c r="Q575" s="6"/>
      <c r="R575" s="6"/>
      <c r="S575" s="6"/>
      <c r="T575" s="6"/>
    </row>
    <row r="576" spans="11:20" ht="13.5">
      <c r="K576" s="83"/>
      <c r="L576" s="6"/>
      <c r="M576" s="6"/>
      <c r="N576" s="6"/>
      <c r="O576" s="6"/>
      <c r="P576" s="6"/>
      <c r="Q576" s="6"/>
      <c r="R576" s="6"/>
      <c r="S576" s="6"/>
      <c r="T576" s="6"/>
    </row>
    <row r="577" spans="11:20" ht="13.5">
      <c r="K577" s="83"/>
      <c r="L577" s="6"/>
      <c r="M577" s="6"/>
      <c r="N577" s="6"/>
      <c r="O577" s="6"/>
      <c r="P577" s="6"/>
      <c r="Q577" s="6"/>
      <c r="R577" s="6"/>
      <c r="S577" s="6"/>
      <c r="T577" s="6"/>
    </row>
    <row r="578" spans="11:20" ht="13.5">
      <c r="K578" s="83"/>
      <c r="L578" s="6"/>
      <c r="M578" s="6"/>
      <c r="N578" s="6"/>
      <c r="O578" s="6"/>
      <c r="P578" s="6"/>
      <c r="Q578" s="6"/>
      <c r="R578" s="6"/>
      <c r="S578" s="6"/>
      <c r="T578" s="6"/>
    </row>
    <row r="579" spans="11:20" ht="13.5">
      <c r="K579" s="83"/>
      <c r="L579" s="6"/>
      <c r="M579" s="6"/>
      <c r="N579" s="6"/>
      <c r="O579" s="6"/>
      <c r="P579" s="6"/>
      <c r="Q579" s="6"/>
      <c r="R579" s="6"/>
      <c r="S579" s="6"/>
      <c r="T579" s="6"/>
    </row>
    <row r="580" spans="11:20" ht="13.5">
      <c r="K580" s="83"/>
      <c r="L580" s="6"/>
      <c r="M580" s="6"/>
      <c r="N580" s="6"/>
      <c r="O580" s="6"/>
      <c r="P580" s="6"/>
      <c r="Q580" s="6"/>
      <c r="R580" s="6"/>
      <c r="S580" s="6"/>
      <c r="T580" s="6"/>
    </row>
    <row r="581" spans="11:20" ht="13.5">
      <c r="K581" s="83"/>
      <c r="L581" s="6"/>
      <c r="M581" s="6"/>
      <c r="N581" s="6"/>
      <c r="O581" s="6"/>
      <c r="P581" s="6"/>
      <c r="Q581" s="6"/>
      <c r="R581" s="6"/>
      <c r="S581" s="6"/>
      <c r="T581" s="6"/>
    </row>
    <row r="582" spans="11:20" ht="13.5">
      <c r="K582" s="83"/>
      <c r="L582" s="6"/>
      <c r="M582" s="6"/>
      <c r="N582" s="6"/>
      <c r="O582" s="6"/>
      <c r="P582" s="6"/>
      <c r="Q582" s="6"/>
      <c r="R582" s="6"/>
      <c r="S582" s="6"/>
      <c r="T582" s="6"/>
    </row>
    <row r="583" spans="11:20" ht="13.5">
      <c r="K583" s="83"/>
      <c r="L583" s="6"/>
      <c r="M583" s="6"/>
      <c r="N583" s="6"/>
      <c r="O583" s="6"/>
      <c r="P583" s="6"/>
      <c r="Q583" s="6"/>
      <c r="R583" s="6"/>
      <c r="S583" s="6"/>
      <c r="T583" s="6"/>
    </row>
    <row r="584" spans="11:20" ht="13.5">
      <c r="K584" s="83"/>
      <c r="L584" s="6"/>
      <c r="M584" s="6"/>
      <c r="N584" s="6"/>
      <c r="O584" s="6"/>
      <c r="P584" s="6"/>
      <c r="Q584" s="6"/>
      <c r="R584" s="6"/>
      <c r="S584" s="6"/>
      <c r="T584" s="6"/>
    </row>
    <row r="585" spans="11:20" ht="13.5">
      <c r="K585" s="83"/>
      <c r="L585" s="6"/>
      <c r="M585" s="6"/>
      <c r="N585" s="6"/>
      <c r="O585" s="6"/>
      <c r="P585" s="6"/>
      <c r="Q585" s="6"/>
      <c r="R585" s="6"/>
      <c r="S585" s="6"/>
      <c r="T585" s="6"/>
    </row>
    <row r="586" spans="11:20" ht="13.5">
      <c r="K586" s="83"/>
      <c r="L586" s="6"/>
      <c r="M586" s="6"/>
      <c r="N586" s="6"/>
      <c r="O586" s="6"/>
      <c r="P586" s="6"/>
      <c r="Q586" s="6"/>
      <c r="R586" s="6"/>
      <c r="S586" s="6"/>
      <c r="T586" s="6"/>
    </row>
    <row r="587" spans="11:20" ht="13.5">
      <c r="K587" s="83"/>
      <c r="L587" s="6"/>
      <c r="M587" s="6"/>
      <c r="N587" s="6"/>
      <c r="O587" s="6"/>
      <c r="P587" s="6"/>
      <c r="Q587" s="6"/>
      <c r="R587" s="6"/>
      <c r="S587" s="6"/>
      <c r="T587" s="6"/>
    </row>
    <row r="588" spans="11:20" ht="13.5">
      <c r="K588" s="83"/>
      <c r="L588" s="6"/>
      <c r="M588" s="6"/>
      <c r="N588" s="6"/>
      <c r="O588" s="6"/>
      <c r="P588" s="6"/>
      <c r="Q588" s="6"/>
      <c r="R588" s="6"/>
      <c r="S588" s="6"/>
      <c r="T588" s="6"/>
    </row>
    <row r="589" spans="11:20" ht="13.5">
      <c r="K589" s="83"/>
      <c r="L589" s="6"/>
      <c r="M589" s="6"/>
      <c r="N589" s="6"/>
      <c r="O589" s="6"/>
      <c r="P589" s="6"/>
      <c r="Q589" s="6"/>
      <c r="R589" s="6"/>
      <c r="S589" s="6"/>
      <c r="T589" s="6"/>
    </row>
    <row r="590" spans="11:20" ht="13.5">
      <c r="K590" s="83"/>
      <c r="L590" s="6"/>
      <c r="M590" s="6"/>
      <c r="N590" s="6"/>
      <c r="O590" s="6"/>
      <c r="P590" s="6"/>
      <c r="Q590" s="6"/>
      <c r="R590" s="6"/>
      <c r="S590" s="6"/>
      <c r="T590" s="6"/>
    </row>
    <row r="591" spans="11:20" ht="13.5">
      <c r="K591" s="83"/>
      <c r="L591" s="6"/>
      <c r="M591" s="6"/>
      <c r="N591" s="6"/>
      <c r="O591" s="6"/>
      <c r="P591" s="6"/>
      <c r="Q591" s="6"/>
      <c r="R591" s="6"/>
      <c r="S591" s="6"/>
      <c r="T591" s="6"/>
    </row>
    <row r="592" spans="11:20" ht="13.5">
      <c r="K592" s="83"/>
      <c r="L592" s="6"/>
      <c r="M592" s="6"/>
      <c r="N592" s="6"/>
      <c r="O592" s="6"/>
      <c r="P592" s="6"/>
      <c r="Q592" s="6"/>
      <c r="R592" s="6"/>
      <c r="S592" s="6"/>
      <c r="T592" s="6"/>
    </row>
    <row r="593" spans="11:20" ht="13.5">
      <c r="K593" s="83"/>
      <c r="L593" s="6"/>
      <c r="M593" s="6"/>
      <c r="N593" s="6"/>
      <c r="O593" s="6"/>
      <c r="P593" s="6"/>
      <c r="Q593" s="6"/>
      <c r="R593" s="6"/>
      <c r="S593" s="6"/>
      <c r="T593" s="6"/>
    </row>
    <row r="594" spans="11:20" ht="13.5">
      <c r="K594" s="83"/>
      <c r="L594" s="6"/>
      <c r="M594" s="6"/>
      <c r="N594" s="6"/>
      <c r="O594" s="6"/>
      <c r="P594" s="6"/>
      <c r="Q594" s="6"/>
      <c r="R594" s="6"/>
      <c r="S594" s="6"/>
      <c r="T594" s="6"/>
    </row>
    <row r="595" spans="11:20" ht="13.5">
      <c r="K595" s="83"/>
      <c r="L595" s="6"/>
      <c r="M595" s="6"/>
      <c r="N595" s="6"/>
      <c r="O595" s="6"/>
      <c r="P595" s="6"/>
      <c r="Q595" s="6"/>
      <c r="R595" s="6"/>
      <c r="S595" s="6"/>
      <c r="T595" s="6"/>
    </row>
    <row r="596" spans="11:20" ht="13.5">
      <c r="K596" s="83"/>
      <c r="L596" s="6"/>
      <c r="M596" s="6"/>
      <c r="N596" s="6"/>
      <c r="O596" s="6"/>
      <c r="P596" s="6"/>
      <c r="Q596" s="6"/>
      <c r="R596" s="6"/>
      <c r="S596" s="6"/>
      <c r="T596" s="6"/>
    </row>
    <row r="597" spans="11:20" ht="13.5">
      <c r="K597" s="83"/>
      <c r="L597" s="6"/>
      <c r="M597" s="6"/>
      <c r="N597" s="6"/>
      <c r="O597" s="6"/>
      <c r="P597" s="6"/>
      <c r="Q597" s="6"/>
      <c r="R597" s="6"/>
      <c r="S597" s="6"/>
      <c r="T597" s="6"/>
    </row>
    <row r="598" spans="11:20" ht="13.5">
      <c r="K598" s="83"/>
      <c r="L598" s="6"/>
      <c r="M598" s="6"/>
      <c r="N598" s="6"/>
      <c r="O598" s="6"/>
      <c r="P598" s="6"/>
      <c r="Q598" s="6"/>
      <c r="R598" s="6"/>
      <c r="S598" s="6"/>
      <c r="T598" s="6"/>
    </row>
    <row r="599" spans="11:20" ht="13.5">
      <c r="K599" s="83"/>
      <c r="L599" s="6"/>
      <c r="M599" s="6"/>
      <c r="N599" s="6"/>
      <c r="O599" s="6"/>
      <c r="P599" s="6"/>
      <c r="Q599" s="6"/>
      <c r="R599" s="6"/>
      <c r="S599" s="6"/>
      <c r="T599" s="6"/>
    </row>
    <row r="600" spans="11:20" ht="13.5">
      <c r="K600" s="83"/>
      <c r="L600" s="6"/>
      <c r="M600" s="6"/>
      <c r="N600" s="6"/>
      <c r="O600" s="6"/>
      <c r="P600" s="6"/>
      <c r="Q600" s="6"/>
      <c r="R600" s="6"/>
      <c r="S600" s="6"/>
      <c r="T600" s="6"/>
    </row>
    <row r="601" spans="11:20" ht="13.5">
      <c r="K601" s="83"/>
      <c r="L601" s="6"/>
      <c r="M601" s="6"/>
      <c r="N601" s="6"/>
      <c r="O601" s="6"/>
      <c r="P601" s="6"/>
      <c r="Q601" s="6"/>
      <c r="R601" s="6"/>
      <c r="S601" s="6"/>
      <c r="T601" s="6"/>
    </row>
    <row r="602" spans="11:20" ht="13.5">
      <c r="K602" s="83"/>
      <c r="L602" s="6"/>
      <c r="M602" s="6"/>
      <c r="N602" s="6"/>
      <c r="O602" s="6"/>
      <c r="P602" s="6"/>
      <c r="Q602" s="6"/>
      <c r="R602" s="6"/>
      <c r="S602" s="6"/>
      <c r="T602" s="6"/>
    </row>
    <row r="603" spans="11:20" ht="13.5">
      <c r="K603" s="83"/>
      <c r="L603" s="6"/>
      <c r="M603" s="6"/>
      <c r="N603" s="6"/>
      <c r="O603" s="6"/>
      <c r="P603" s="6"/>
      <c r="Q603" s="6"/>
      <c r="R603" s="6"/>
      <c r="S603" s="6"/>
      <c r="T603" s="6"/>
    </row>
    <row r="604" spans="11:20" ht="13.5">
      <c r="K604" s="83"/>
      <c r="L604" s="6"/>
      <c r="M604" s="6"/>
      <c r="N604" s="6"/>
      <c r="O604" s="6"/>
      <c r="P604" s="6"/>
      <c r="Q604" s="6"/>
      <c r="R604" s="6"/>
      <c r="S604" s="6"/>
      <c r="T604" s="6"/>
    </row>
    <row r="605" spans="11:20" ht="13.5">
      <c r="K605" s="83"/>
      <c r="L605" s="6"/>
      <c r="M605" s="6"/>
      <c r="N605" s="6"/>
      <c r="O605" s="6"/>
      <c r="P605" s="6"/>
      <c r="Q605" s="6"/>
      <c r="R605" s="6"/>
      <c r="S605" s="6"/>
      <c r="T605" s="6"/>
    </row>
    <row r="606" spans="11:20" ht="13.5">
      <c r="K606" s="83"/>
      <c r="L606" s="6"/>
      <c r="M606" s="6"/>
      <c r="N606" s="6"/>
      <c r="O606" s="6"/>
      <c r="P606" s="6"/>
      <c r="Q606" s="6"/>
      <c r="R606" s="6"/>
      <c r="S606" s="6"/>
      <c r="T606" s="6"/>
    </row>
    <row r="607" spans="11:20" ht="13.5">
      <c r="K607" s="83"/>
      <c r="L607" s="6"/>
      <c r="M607" s="6"/>
      <c r="N607" s="6"/>
      <c r="O607" s="6"/>
      <c r="P607" s="6"/>
      <c r="Q607" s="6"/>
      <c r="R607" s="6"/>
      <c r="S607" s="6"/>
      <c r="T607" s="6"/>
    </row>
    <row r="608" spans="11:20" ht="13.5">
      <c r="K608" s="83"/>
      <c r="L608" s="6"/>
      <c r="M608" s="6"/>
      <c r="N608" s="6"/>
      <c r="O608" s="6"/>
      <c r="P608" s="6"/>
      <c r="Q608" s="6"/>
      <c r="R608" s="6"/>
      <c r="S608" s="6"/>
      <c r="T608" s="6"/>
    </row>
    <row r="609" spans="11:20" ht="13.5">
      <c r="K609" s="83"/>
      <c r="L609" s="6"/>
      <c r="M609" s="6"/>
      <c r="N609" s="6"/>
      <c r="O609" s="6"/>
      <c r="P609" s="6"/>
      <c r="Q609" s="6"/>
      <c r="R609" s="6"/>
      <c r="S609" s="6"/>
      <c r="T609" s="6"/>
    </row>
    <row r="610" spans="11:20" ht="13.5">
      <c r="K610" s="83"/>
      <c r="L610" s="6"/>
      <c r="M610" s="6"/>
      <c r="N610" s="6"/>
      <c r="O610" s="6"/>
      <c r="P610" s="6"/>
      <c r="Q610" s="6"/>
      <c r="R610" s="6"/>
      <c r="S610" s="6"/>
      <c r="T610" s="6"/>
    </row>
    <row r="611" spans="11:20" ht="13.5">
      <c r="K611" s="83"/>
      <c r="L611" s="6"/>
      <c r="M611" s="6"/>
      <c r="N611" s="6"/>
      <c r="O611" s="6"/>
      <c r="P611" s="6"/>
      <c r="Q611" s="6"/>
      <c r="R611" s="6"/>
      <c r="S611" s="6"/>
      <c r="T611" s="6"/>
    </row>
    <row r="612" spans="11:20" ht="13.5">
      <c r="K612" s="83"/>
      <c r="L612" s="6"/>
      <c r="M612" s="6"/>
      <c r="N612" s="6"/>
      <c r="O612" s="6"/>
      <c r="P612" s="6"/>
      <c r="Q612" s="6"/>
      <c r="R612" s="6"/>
      <c r="S612" s="6"/>
      <c r="T612" s="6"/>
    </row>
    <row r="613" spans="11:20" ht="13.5">
      <c r="K613" s="83"/>
      <c r="L613" s="6"/>
      <c r="M613" s="6"/>
      <c r="N613" s="6"/>
      <c r="O613" s="6"/>
      <c r="P613" s="6"/>
      <c r="Q613" s="6"/>
      <c r="R613" s="6"/>
      <c r="S613" s="6"/>
      <c r="T613" s="6"/>
    </row>
    <row r="614" spans="11:20" ht="13.5">
      <c r="K614" s="83"/>
      <c r="L614" s="6"/>
      <c r="M614" s="6"/>
      <c r="N614" s="6"/>
      <c r="O614" s="6"/>
      <c r="P614" s="6"/>
      <c r="Q614" s="6"/>
      <c r="R614" s="6"/>
      <c r="S614" s="6"/>
      <c r="T614" s="6"/>
    </row>
    <row r="615" spans="11:20" ht="13.5">
      <c r="K615" s="83"/>
      <c r="L615" s="6"/>
      <c r="M615" s="6"/>
      <c r="N615" s="6"/>
      <c r="O615" s="6"/>
      <c r="P615" s="6"/>
      <c r="Q615" s="6"/>
      <c r="R615" s="6"/>
      <c r="S615" s="6"/>
      <c r="T615" s="6"/>
    </row>
    <row r="616" spans="11:20" ht="13.5">
      <c r="K616" s="83"/>
      <c r="L616" s="6"/>
      <c r="M616" s="6"/>
      <c r="N616" s="6"/>
      <c r="O616" s="6"/>
      <c r="P616" s="6"/>
      <c r="Q616" s="6"/>
      <c r="R616" s="6"/>
      <c r="S616" s="6"/>
      <c r="T616" s="6"/>
    </row>
    <row r="617" spans="11:20" ht="13.5">
      <c r="K617" s="83"/>
      <c r="L617" s="6"/>
      <c r="M617" s="6"/>
      <c r="N617" s="6"/>
      <c r="O617" s="6"/>
      <c r="P617" s="6"/>
      <c r="Q617" s="6"/>
      <c r="R617" s="6"/>
      <c r="S617" s="6"/>
      <c r="T617" s="6"/>
    </row>
    <row r="618" spans="11:20" ht="13.5">
      <c r="K618" s="83"/>
      <c r="L618" s="6"/>
      <c r="M618" s="6"/>
      <c r="N618" s="6"/>
      <c r="O618" s="6"/>
      <c r="P618" s="6"/>
      <c r="Q618" s="6"/>
      <c r="R618" s="6"/>
      <c r="S618" s="6"/>
      <c r="T618" s="6"/>
    </row>
    <row r="619" spans="11:20" ht="13.5">
      <c r="K619" s="83"/>
      <c r="L619" s="6"/>
      <c r="M619" s="6"/>
      <c r="N619" s="6"/>
      <c r="O619" s="6"/>
      <c r="P619" s="6"/>
      <c r="Q619" s="6"/>
      <c r="R619" s="6"/>
      <c r="S619" s="6"/>
      <c r="T619" s="6"/>
    </row>
    <row r="620" spans="11:20" ht="13.5">
      <c r="K620" s="83"/>
      <c r="L620" s="6"/>
      <c r="M620" s="6"/>
      <c r="N620" s="6"/>
      <c r="O620" s="6"/>
      <c r="P620" s="6"/>
      <c r="Q620" s="6"/>
      <c r="R620" s="6"/>
      <c r="S620" s="6"/>
      <c r="T620" s="6"/>
    </row>
    <row r="621" spans="11:20" ht="13.5">
      <c r="K621" s="83"/>
      <c r="L621" s="6"/>
      <c r="M621" s="6"/>
      <c r="N621" s="6"/>
      <c r="O621" s="6"/>
      <c r="P621" s="6"/>
      <c r="Q621" s="6"/>
      <c r="R621" s="6"/>
      <c r="S621" s="6"/>
      <c r="T621" s="6"/>
    </row>
    <row r="622" spans="11:20" ht="13.5">
      <c r="K622" s="83"/>
      <c r="L622" s="6"/>
      <c r="M622" s="6"/>
      <c r="N622" s="6"/>
      <c r="O622" s="6"/>
      <c r="P622" s="6"/>
      <c r="Q622" s="6"/>
      <c r="R622" s="6"/>
      <c r="S622" s="6"/>
      <c r="T622" s="6"/>
    </row>
    <row r="623" spans="11:20" ht="13.5">
      <c r="K623" s="83"/>
      <c r="L623" s="6"/>
      <c r="M623" s="6"/>
      <c r="N623" s="6"/>
      <c r="O623" s="6"/>
      <c r="P623" s="6"/>
      <c r="Q623" s="6"/>
      <c r="R623" s="6"/>
      <c r="S623" s="6"/>
      <c r="T623" s="6"/>
    </row>
    <row r="624" spans="11:20" ht="13.5">
      <c r="K624" s="83"/>
      <c r="L624" s="6"/>
      <c r="M624" s="6"/>
      <c r="N624" s="6"/>
      <c r="O624" s="6"/>
      <c r="P624" s="6"/>
      <c r="Q624" s="6"/>
      <c r="R624" s="6"/>
      <c r="S624" s="6"/>
      <c r="T624" s="6"/>
    </row>
    <row r="625" spans="11:20" ht="13.5">
      <c r="K625" s="83"/>
      <c r="L625" s="6"/>
      <c r="M625" s="6"/>
      <c r="N625" s="6"/>
      <c r="O625" s="6"/>
      <c r="P625" s="6"/>
      <c r="Q625" s="6"/>
      <c r="R625" s="6"/>
      <c r="S625" s="6"/>
      <c r="T625" s="6"/>
    </row>
    <row r="626" spans="11:20" ht="13.5">
      <c r="K626" s="83"/>
      <c r="L626" s="6"/>
      <c r="M626" s="6"/>
      <c r="N626" s="6"/>
      <c r="O626" s="6"/>
      <c r="P626" s="6"/>
      <c r="Q626" s="6"/>
      <c r="R626" s="6"/>
      <c r="S626" s="6"/>
      <c r="T626" s="6"/>
    </row>
    <row r="627" spans="11:20" ht="13.5">
      <c r="K627" s="83"/>
      <c r="L627" s="6"/>
      <c r="M627" s="6"/>
      <c r="N627" s="6"/>
      <c r="O627" s="6"/>
      <c r="P627" s="6"/>
      <c r="Q627" s="6"/>
      <c r="R627" s="6"/>
      <c r="S627" s="6"/>
      <c r="T627" s="6"/>
    </row>
    <row r="628" spans="11:20" ht="13.5">
      <c r="K628" s="83"/>
      <c r="L628" s="6"/>
      <c r="M628" s="6"/>
      <c r="N628" s="6"/>
      <c r="O628" s="6"/>
      <c r="P628" s="6"/>
      <c r="Q628" s="6"/>
      <c r="R628" s="6"/>
      <c r="S628" s="6"/>
      <c r="T628" s="6"/>
    </row>
    <row r="629" spans="11:20" ht="13.5">
      <c r="K629" s="83"/>
      <c r="L629" s="6"/>
      <c r="M629" s="6"/>
      <c r="N629" s="6"/>
      <c r="O629" s="6"/>
      <c r="P629" s="6"/>
      <c r="Q629" s="6"/>
      <c r="R629" s="6"/>
      <c r="S629" s="6"/>
      <c r="T629" s="6"/>
    </row>
    <row r="630" spans="11:20" ht="13.5">
      <c r="K630" s="83"/>
      <c r="L630" s="6"/>
      <c r="M630" s="6"/>
      <c r="N630" s="6"/>
      <c r="O630" s="6"/>
      <c r="P630" s="6"/>
      <c r="Q630" s="6"/>
      <c r="R630" s="6"/>
      <c r="S630" s="6"/>
      <c r="T630" s="6"/>
    </row>
    <row r="631" spans="11:20" ht="13.5">
      <c r="K631" s="83"/>
      <c r="L631" s="6"/>
      <c r="M631" s="6"/>
      <c r="N631" s="6"/>
      <c r="O631" s="6"/>
      <c r="P631" s="6"/>
      <c r="Q631" s="6"/>
      <c r="R631" s="6"/>
      <c r="S631" s="6"/>
      <c r="T631" s="6"/>
    </row>
    <row r="632" spans="11:20" ht="13.5">
      <c r="K632" s="83"/>
      <c r="L632" s="6"/>
      <c r="M632" s="6"/>
      <c r="N632" s="6"/>
      <c r="O632" s="6"/>
      <c r="P632" s="6"/>
      <c r="Q632" s="6"/>
      <c r="R632" s="6"/>
      <c r="S632" s="6"/>
      <c r="T632" s="6"/>
    </row>
    <row r="633" spans="11:20" ht="13.5">
      <c r="K633" s="83"/>
      <c r="L633" s="6"/>
      <c r="M633" s="6"/>
      <c r="N633" s="6"/>
      <c r="O633" s="6"/>
      <c r="P633" s="6"/>
      <c r="Q633" s="6"/>
      <c r="R633" s="6"/>
      <c r="S633" s="6"/>
      <c r="T633" s="6"/>
    </row>
    <row r="634" spans="11:20" ht="13.5">
      <c r="K634" s="83"/>
      <c r="L634" s="6"/>
      <c r="M634" s="6"/>
      <c r="N634" s="6"/>
      <c r="O634" s="6"/>
      <c r="P634" s="6"/>
      <c r="Q634" s="6"/>
      <c r="R634" s="6"/>
      <c r="S634" s="6"/>
      <c r="T634" s="6"/>
    </row>
    <row r="635" spans="11:20" ht="13.5">
      <c r="K635" s="83"/>
      <c r="L635" s="6"/>
      <c r="M635" s="6"/>
      <c r="N635" s="6"/>
      <c r="O635" s="6"/>
      <c r="P635" s="6"/>
      <c r="Q635" s="6"/>
      <c r="R635" s="6"/>
      <c r="S635" s="6"/>
      <c r="T635" s="6"/>
    </row>
    <row r="636" spans="11:20" ht="13.5">
      <c r="K636" s="83"/>
      <c r="L636" s="6"/>
      <c r="M636" s="6"/>
      <c r="N636" s="6"/>
      <c r="O636" s="6"/>
      <c r="P636" s="6"/>
      <c r="Q636" s="6"/>
      <c r="R636" s="6"/>
      <c r="S636" s="6"/>
      <c r="T636" s="6"/>
    </row>
    <row r="637" spans="11:20" ht="13.5">
      <c r="K637" s="83"/>
      <c r="L637" s="6"/>
      <c r="M637" s="6"/>
      <c r="N637" s="6"/>
      <c r="O637" s="6"/>
      <c r="P637" s="6"/>
      <c r="Q637" s="6"/>
      <c r="R637" s="6"/>
      <c r="S637" s="6"/>
      <c r="T637" s="6"/>
    </row>
    <row r="638" spans="11:20" ht="13.5">
      <c r="K638" s="83"/>
      <c r="L638" s="6"/>
      <c r="M638" s="6"/>
      <c r="N638" s="6"/>
      <c r="O638" s="6"/>
      <c r="P638" s="6"/>
      <c r="Q638" s="6"/>
      <c r="R638" s="6"/>
      <c r="S638" s="6"/>
      <c r="T638" s="6"/>
    </row>
    <row r="639" spans="11:20" ht="13.5">
      <c r="K639" s="83"/>
      <c r="L639" s="6"/>
      <c r="M639" s="6"/>
      <c r="N639" s="6"/>
      <c r="O639" s="6"/>
      <c r="P639" s="6"/>
      <c r="Q639" s="6"/>
      <c r="R639" s="6"/>
      <c r="S639" s="6"/>
      <c r="T639" s="6"/>
    </row>
    <row r="640" spans="11:20" ht="13.5">
      <c r="K640" s="83"/>
      <c r="L640" s="6"/>
      <c r="M640" s="6"/>
      <c r="N640" s="6"/>
      <c r="O640" s="6"/>
      <c r="P640" s="6"/>
      <c r="Q640" s="6"/>
      <c r="R640" s="6"/>
      <c r="S640" s="6"/>
      <c r="T640" s="6"/>
    </row>
    <row r="641" spans="11:20" ht="13.5">
      <c r="K641" s="83"/>
      <c r="L641" s="6"/>
      <c r="M641" s="6"/>
      <c r="N641" s="6"/>
      <c r="O641" s="6"/>
      <c r="P641" s="6"/>
      <c r="Q641" s="6"/>
      <c r="R641" s="6"/>
      <c r="S641" s="6"/>
      <c r="T641" s="6"/>
    </row>
    <row r="642" spans="11:20" ht="13.5">
      <c r="K642" s="83"/>
      <c r="L642" s="6"/>
      <c r="M642" s="6"/>
      <c r="N642" s="6"/>
      <c r="O642" s="6"/>
      <c r="P642" s="6"/>
      <c r="Q642" s="6"/>
      <c r="R642" s="6"/>
      <c r="S642" s="6"/>
      <c r="T642" s="6"/>
    </row>
    <row r="643" spans="11:20" ht="13.5">
      <c r="K643" s="83"/>
      <c r="L643" s="6"/>
      <c r="M643" s="6"/>
      <c r="N643" s="6"/>
      <c r="O643" s="6"/>
      <c r="P643" s="6"/>
      <c r="Q643" s="6"/>
      <c r="R643" s="6"/>
      <c r="S643" s="6"/>
      <c r="T643" s="6"/>
    </row>
    <row r="644" spans="11:20" ht="13.5">
      <c r="K644" s="83"/>
      <c r="L644" s="6"/>
      <c r="M644" s="6"/>
      <c r="N644" s="6"/>
      <c r="O644" s="6"/>
      <c r="P644" s="6"/>
      <c r="Q644" s="6"/>
      <c r="R644" s="6"/>
      <c r="S644" s="6"/>
      <c r="T644" s="6"/>
    </row>
    <row r="645" spans="11:20" ht="13.5">
      <c r="K645" s="83"/>
      <c r="L645" s="6"/>
      <c r="M645" s="6"/>
      <c r="N645" s="6"/>
      <c r="O645" s="6"/>
      <c r="P645" s="6"/>
      <c r="Q645" s="6"/>
      <c r="R645" s="6"/>
      <c r="S645" s="6"/>
      <c r="T645" s="6"/>
    </row>
    <row r="646" spans="11:20" ht="13.5">
      <c r="K646" s="83"/>
      <c r="L646" s="6"/>
      <c r="M646" s="6"/>
      <c r="N646" s="6"/>
      <c r="O646" s="6"/>
      <c r="P646" s="6"/>
      <c r="Q646" s="6"/>
      <c r="R646" s="6"/>
      <c r="S646" s="6"/>
      <c r="T646" s="6"/>
    </row>
    <row r="647" spans="11:20" ht="13.5">
      <c r="K647" s="83"/>
      <c r="L647" s="6"/>
      <c r="M647" s="6"/>
      <c r="N647" s="6"/>
      <c r="O647" s="6"/>
      <c r="P647" s="6"/>
      <c r="Q647" s="6"/>
      <c r="R647" s="6"/>
      <c r="S647" s="6"/>
      <c r="T647" s="6"/>
    </row>
    <row r="648" spans="11:20" ht="13.5">
      <c r="K648" s="83"/>
      <c r="L648" s="6"/>
      <c r="M648" s="6"/>
      <c r="N648" s="6"/>
      <c r="O648" s="6"/>
      <c r="P648" s="6"/>
      <c r="Q648" s="6"/>
      <c r="R648" s="6"/>
      <c r="S648" s="6"/>
      <c r="T648" s="6"/>
    </row>
    <row r="649" spans="11:20" ht="13.5">
      <c r="K649" s="83"/>
      <c r="L649" s="6"/>
      <c r="M649" s="6"/>
      <c r="N649" s="6"/>
      <c r="O649" s="6"/>
      <c r="P649" s="6"/>
      <c r="Q649" s="6"/>
      <c r="R649" s="6"/>
      <c r="S649" s="6"/>
      <c r="T649" s="6"/>
    </row>
    <row r="650" spans="11:20" ht="13.5">
      <c r="K650" s="83"/>
      <c r="L650" s="6"/>
      <c r="M650" s="6"/>
      <c r="N650" s="6"/>
      <c r="O650" s="6"/>
      <c r="P650" s="6"/>
      <c r="Q650" s="6"/>
      <c r="R650" s="6"/>
      <c r="S650" s="6"/>
      <c r="T650" s="6"/>
    </row>
    <row r="651" spans="11:20" ht="13.5">
      <c r="K651" s="83"/>
      <c r="L651" s="6"/>
      <c r="M651" s="6"/>
      <c r="N651" s="6"/>
      <c r="O651" s="6"/>
      <c r="P651" s="6"/>
      <c r="Q651" s="6"/>
      <c r="R651" s="6"/>
      <c r="S651" s="6"/>
      <c r="T651" s="6"/>
    </row>
    <row r="652" spans="11:20" ht="13.5">
      <c r="K652" s="83"/>
      <c r="L652" s="6"/>
      <c r="M652" s="6"/>
      <c r="N652" s="6"/>
      <c r="O652" s="6"/>
      <c r="P652" s="6"/>
      <c r="Q652" s="6"/>
      <c r="R652" s="6"/>
      <c r="S652" s="6"/>
      <c r="T652" s="6"/>
    </row>
    <row r="653" spans="11:20" ht="13.5">
      <c r="K653" s="83"/>
      <c r="L653" s="6"/>
      <c r="M653" s="6"/>
      <c r="N653" s="6"/>
      <c r="O653" s="6"/>
      <c r="P653" s="6"/>
      <c r="Q653" s="6"/>
      <c r="R653" s="6"/>
      <c r="S653" s="6"/>
      <c r="T653" s="6"/>
    </row>
    <row r="654" spans="11:20" ht="13.5">
      <c r="K654" s="83"/>
      <c r="L654" s="6"/>
      <c r="M654" s="6"/>
      <c r="N654" s="6"/>
      <c r="O654" s="6"/>
      <c r="P654" s="6"/>
      <c r="Q654" s="6"/>
      <c r="R654" s="6"/>
      <c r="S654" s="6"/>
      <c r="T654" s="6"/>
    </row>
    <row r="655" spans="11:20" ht="13.5">
      <c r="K655" s="83"/>
      <c r="L655" s="6"/>
      <c r="M655" s="6"/>
      <c r="N655" s="6"/>
      <c r="O655" s="6"/>
      <c r="P655" s="6"/>
      <c r="Q655" s="6"/>
      <c r="R655" s="6"/>
      <c r="S655" s="6"/>
      <c r="T655" s="6"/>
    </row>
    <row r="656" spans="11:20" ht="13.5">
      <c r="K656" s="83"/>
      <c r="L656" s="6"/>
      <c r="M656" s="6"/>
      <c r="N656" s="6"/>
      <c r="O656" s="6"/>
      <c r="P656" s="6"/>
      <c r="Q656" s="6"/>
      <c r="R656" s="6"/>
      <c r="S656" s="6"/>
      <c r="T656" s="6"/>
    </row>
    <row r="657" spans="11:20" ht="13.5">
      <c r="K657" s="83"/>
      <c r="L657" s="6"/>
      <c r="M657" s="6"/>
      <c r="N657" s="6"/>
      <c r="O657" s="6"/>
      <c r="P657" s="6"/>
      <c r="Q657" s="6"/>
      <c r="R657" s="6"/>
      <c r="S657" s="6"/>
      <c r="T657" s="6"/>
    </row>
    <row r="658" spans="11:20" ht="13.5">
      <c r="K658" s="83"/>
      <c r="L658" s="6"/>
      <c r="M658" s="6"/>
      <c r="N658" s="6"/>
      <c r="O658" s="6"/>
      <c r="P658" s="6"/>
      <c r="Q658" s="6"/>
      <c r="R658" s="6"/>
      <c r="S658" s="6"/>
      <c r="T658" s="6"/>
    </row>
    <row r="659" spans="11:20" ht="13.5">
      <c r="K659" s="83"/>
      <c r="L659" s="6"/>
      <c r="M659" s="6"/>
      <c r="N659" s="6"/>
      <c r="O659" s="6"/>
      <c r="P659" s="6"/>
      <c r="Q659" s="6"/>
      <c r="R659" s="6"/>
      <c r="S659" s="6"/>
      <c r="T659" s="6"/>
    </row>
    <row r="660" spans="11:20" ht="13.5">
      <c r="K660" s="83"/>
      <c r="L660" s="6"/>
      <c r="M660" s="6"/>
      <c r="N660" s="6"/>
      <c r="O660" s="6"/>
      <c r="P660" s="6"/>
      <c r="Q660" s="6"/>
      <c r="R660" s="6"/>
      <c r="S660" s="6"/>
      <c r="T660" s="6"/>
    </row>
    <row r="661" spans="11:20" ht="13.5">
      <c r="K661" s="83"/>
      <c r="L661" s="6"/>
      <c r="M661" s="6"/>
      <c r="N661" s="6"/>
      <c r="O661" s="6"/>
      <c r="P661" s="6"/>
      <c r="Q661" s="6"/>
      <c r="R661" s="6"/>
      <c r="S661" s="6"/>
      <c r="T661" s="6"/>
    </row>
    <row r="662" spans="11:20" ht="13.5">
      <c r="K662" s="83"/>
      <c r="L662" s="6"/>
      <c r="M662" s="6"/>
      <c r="N662" s="6"/>
      <c r="O662" s="6"/>
      <c r="P662" s="6"/>
      <c r="Q662" s="6"/>
      <c r="R662" s="6"/>
      <c r="S662" s="6"/>
      <c r="T662" s="6"/>
    </row>
    <row r="663" spans="11:20" ht="13.5">
      <c r="K663" s="83"/>
      <c r="L663" s="6"/>
      <c r="M663" s="6"/>
      <c r="N663" s="6"/>
      <c r="O663" s="6"/>
      <c r="P663" s="6"/>
      <c r="Q663" s="6"/>
      <c r="R663" s="6"/>
      <c r="S663" s="6"/>
      <c r="T663" s="6"/>
    </row>
    <row r="664" spans="11:20" ht="13.5">
      <c r="K664" s="83"/>
      <c r="L664" s="6"/>
      <c r="M664" s="6"/>
      <c r="N664" s="6"/>
      <c r="O664" s="6"/>
      <c r="P664" s="6"/>
      <c r="Q664" s="6"/>
      <c r="R664" s="6"/>
      <c r="S664" s="6"/>
      <c r="T664" s="6"/>
    </row>
    <row r="665" spans="11:20" ht="13.5">
      <c r="K665" s="83"/>
      <c r="L665" s="6"/>
      <c r="M665" s="6"/>
      <c r="N665" s="6"/>
      <c r="O665" s="6"/>
      <c r="P665" s="6"/>
      <c r="Q665" s="6"/>
      <c r="R665" s="6"/>
      <c r="S665" s="6"/>
      <c r="T665" s="6"/>
    </row>
    <row r="666" spans="11:20" ht="13.5">
      <c r="K666" s="83"/>
      <c r="L666" s="6"/>
      <c r="M666" s="6"/>
      <c r="N666" s="6"/>
      <c r="O666" s="6"/>
      <c r="P666" s="6"/>
      <c r="Q666" s="6"/>
      <c r="R666" s="6"/>
      <c r="S666" s="6"/>
      <c r="T666" s="6"/>
    </row>
    <row r="667" spans="11:20" ht="13.5">
      <c r="K667" s="83"/>
      <c r="L667" s="6"/>
      <c r="M667" s="6"/>
      <c r="N667" s="6"/>
      <c r="O667" s="6"/>
      <c r="P667" s="6"/>
      <c r="Q667" s="6"/>
      <c r="R667" s="6"/>
      <c r="S667" s="6"/>
      <c r="T667" s="6"/>
    </row>
    <row r="668" spans="11:20" ht="13.5">
      <c r="K668" s="83"/>
      <c r="L668" s="6"/>
      <c r="M668" s="6"/>
      <c r="N668" s="6"/>
      <c r="O668" s="6"/>
      <c r="P668" s="6"/>
      <c r="Q668" s="6"/>
      <c r="R668" s="6"/>
      <c r="S668" s="6"/>
      <c r="T668" s="6"/>
    </row>
    <row r="669" spans="11:20" ht="13.5">
      <c r="K669" s="83"/>
      <c r="L669" s="6"/>
      <c r="M669" s="6"/>
      <c r="N669" s="6"/>
      <c r="O669" s="6"/>
      <c r="P669" s="6"/>
      <c r="Q669" s="6"/>
      <c r="R669" s="6"/>
      <c r="S669" s="6"/>
      <c r="T669" s="6"/>
    </row>
    <row r="670" spans="11:20" ht="13.5">
      <c r="K670" s="83"/>
      <c r="L670" s="6"/>
      <c r="M670" s="6"/>
      <c r="N670" s="6"/>
      <c r="O670" s="6"/>
      <c r="P670" s="6"/>
      <c r="Q670" s="6"/>
      <c r="R670" s="6"/>
      <c r="S670" s="6"/>
      <c r="T670" s="6"/>
    </row>
    <row r="671" spans="11:20" ht="13.5">
      <c r="K671" s="83"/>
      <c r="L671" s="6"/>
      <c r="M671" s="6"/>
      <c r="N671" s="6"/>
      <c r="O671" s="6"/>
      <c r="P671" s="6"/>
      <c r="Q671" s="6"/>
      <c r="R671" s="6"/>
      <c r="S671" s="6"/>
      <c r="T671" s="6"/>
    </row>
    <row r="672" spans="11:20" ht="13.5">
      <c r="K672" s="83"/>
      <c r="L672" s="6"/>
      <c r="M672" s="6"/>
      <c r="N672" s="6"/>
      <c r="O672" s="6"/>
      <c r="P672" s="6"/>
      <c r="Q672" s="6"/>
      <c r="R672" s="6"/>
      <c r="S672" s="6"/>
      <c r="T672" s="6"/>
    </row>
    <row r="673" spans="11:20" ht="13.5">
      <c r="K673" s="83"/>
      <c r="L673" s="6"/>
      <c r="M673" s="6"/>
      <c r="N673" s="6"/>
      <c r="O673" s="6"/>
      <c r="P673" s="6"/>
      <c r="Q673" s="6"/>
      <c r="R673" s="6"/>
      <c r="S673" s="6"/>
      <c r="T673" s="6"/>
    </row>
    <row r="674" spans="11:20" ht="13.5">
      <c r="K674" s="83"/>
      <c r="L674" s="6"/>
      <c r="M674" s="6"/>
      <c r="N674" s="6"/>
      <c r="O674" s="6"/>
      <c r="P674" s="6"/>
      <c r="Q674" s="6"/>
      <c r="R674" s="6"/>
      <c r="S674" s="6"/>
      <c r="T674" s="6"/>
    </row>
    <row r="675" spans="11:20" ht="13.5">
      <c r="K675" s="83"/>
      <c r="L675" s="6"/>
      <c r="M675" s="6"/>
      <c r="N675" s="6"/>
      <c r="O675" s="6"/>
      <c r="P675" s="6"/>
      <c r="Q675" s="6"/>
      <c r="R675" s="6"/>
      <c r="S675" s="6"/>
      <c r="T675" s="6"/>
    </row>
    <row r="676" spans="11:20" ht="13.5">
      <c r="K676" s="83"/>
      <c r="L676" s="6"/>
      <c r="M676" s="6"/>
      <c r="N676" s="6"/>
      <c r="O676" s="6"/>
      <c r="P676" s="6"/>
      <c r="Q676" s="6"/>
      <c r="R676" s="6"/>
      <c r="S676" s="6"/>
      <c r="T676" s="6"/>
    </row>
    <row r="677" spans="11:20" ht="13.5">
      <c r="K677" s="83"/>
      <c r="L677" s="6"/>
      <c r="M677" s="6"/>
      <c r="N677" s="6"/>
      <c r="O677" s="6"/>
      <c r="P677" s="6"/>
      <c r="Q677" s="6"/>
      <c r="R677" s="6"/>
      <c r="S677" s="6"/>
      <c r="T677" s="6"/>
    </row>
    <row r="678" spans="11:20" ht="13.5">
      <c r="K678" s="83"/>
      <c r="L678" s="6"/>
      <c r="M678" s="6"/>
      <c r="N678" s="6"/>
      <c r="O678" s="6"/>
      <c r="P678" s="6"/>
      <c r="Q678" s="6"/>
      <c r="R678" s="6"/>
      <c r="S678" s="6"/>
      <c r="T678" s="6"/>
    </row>
    <row r="679" spans="11:20" ht="13.5">
      <c r="K679" s="83"/>
      <c r="L679" s="6"/>
      <c r="M679" s="6"/>
      <c r="N679" s="6"/>
      <c r="O679" s="6"/>
      <c r="P679" s="6"/>
      <c r="Q679" s="6"/>
      <c r="R679" s="6"/>
      <c r="S679" s="6"/>
      <c r="T679" s="6"/>
    </row>
    <row r="680" spans="11:20" ht="13.5">
      <c r="K680" s="83"/>
      <c r="L680" s="6"/>
      <c r="M680" s="6"/>
      <c r="N680" s="6"/>
      <c r="O680" s="6"/>
      <c r="P680" s="6"/>
      <c r="Q680" s="6"/>
      <c r="R680" s="6"/>
      <c r="S680" s="6"/>
      <c r="T680" s="6"/>
    </row>
    <row r="681" spans="11:20" ht="13.5">
      <c r="K681" s="83"/>
      <c r="L681" s="6"/>
      <c r="M681" s="6"/>
      <c r="N681" s="6"/>
      <c r="O681" s="6"/>
      <c r="P681" s="6"/>
      <c r="Q681" s="6"/>
      <c r="R681" s="6"/>
      <c r="S681" s="6"/>
      <c r="T681" s="6"/>
    </row>
    <row r="682" spans="11:20" ht="13.5">
      <c r="K682" s="83"/>
      <c r="L682" s="6"/>
      <c r="M682" s="6"/>
      <c r="N682" s="6"/>
      <c r="O682" s="6"/>
      <c r="P682" s="6"/>
      <c r="Q682" s="6"/>
      <c r="R682" s="6"/>
      <c r="S682" s="6"/>
      <c r="T682" s="6"/>
    </row>
    <row r="683" spans="11:20" ht="13.5">
      <c r="K683" s="83"/>
      <c r="L683" s="6"/>
      <c r="M683" s="6"/>
      <c r="N683" s="6"/>
      <c r="O683" s="6"/>
      <c r="P683" s="6"/>
      <c r="Q683" s="6"/>
      <c r="R683" s="6"/>
      <c r="S683" s="6"/>
      <c r="T683" s="6"/>
    </row>
    <row r="684" spans="11:20" ht="13.5">
      <c r="K684" s="83"/>
      <c r="L684" s="6"/>
      <c r="M684" s="6"/>
      <c r="N684" s="6"/>
      <c r="O684" s="6"/>
      <c r="P684" s="6"/>
      <c r="Q684" s="6"/>
      <c r="R684" s="6"/>
      <c r="S684" s="6"/>
      <c r="T684" s="6"/>
    </row>
    <row r="685" spans="11:20" ht="13.5">
      <c r="K685" s="83"/>
      <c r="L685" s="6"/>
      <c r="M685" s="6"/>
      <c r="N685" s="6"/>
      <c r="O685" s="6"/>
      <c r="P685" s="6"/>
      <c r="Q685" s="6"/>
      <c r="R685" s="6"/>
      <c r="S685" s="6"/>
      <c r="T685" s="6"/>
    </row>
    <row r="686" spans="11:20" ht="13.5">
      <c r="K686" s="83"/>
      <c r="L686" s="6"/>
      <c r="M686" s="6"/>
      <c r="N686" s="6"/>
      <c r="O686" s="6"/>
      <c r="P686" s="6"/>
      <c r="Q686" s="6"/>
      <c r="R686" s="6"/>
      <c r="S686" s="6"/>
      <c r="T686" s="6"/>
    </row>
    <row r="687" spans="11:20" ht="13.5">
      <c r="K687" s="83"/>
      <c r="L687" s="6"/>
      <c r="M687" s="6"/>
      <c r="N687" s="6"/>
      <c r="O687" s="6"/>
      <c r="P687" s="6"/>
      <c r="Q687" s="6"/>
      <c r="R687" s="6"/>
      <c r="S687" s="6"/>
      <c r="T687" s="6"/>
    </row>
    <row r="688" spans="11:20" ht="13.5">
      <c r="K688" s="83"/>
      <c r="L688" s="6"/>
      <c r="M688" s="6"/>
      <c r="N688" s="6"/>
      <c r="O688" s="6"/>
      <c r="P688" s="6"/>
      <c r="Q688" s="6"/>
      <c r="R688" s="6"/>
      <c r="S688" s="6"/>
      <c r="T688" s="6"/>
    </row>
    <row r="689" spans="11:20" ht="13.5">
      <c r="K689" s="83"/>
      <c r="L689" s="6"/>
      <c r="M689" s="6"/>
      <c r="N689" s="6"/>
      <c r="O689" s="6"/>
      <c r="P689" s="6"/>
      <c r="Q689" s="6"/>
      <c r="R689" s="6"/>
      <c r="S689" s="6"/>
      <c r="T689" s="6"/>
    </row>
    <row r="690" spans="11:20" ht="13.5">
      <c r="K690" s="83"/>
      <c r="L690" s="6"/>
      <c r="M690" s="6"/>
      <c r="N690" s="6"/>
      <c r="O690" s="6"/>
      <c r="P690" s="6"/>
      <c r="Q690" s="6"/>
      <c r="R690" s="6"/>
      <c r="S690" s="6"/>
      <c r="T690" s="6"/>
    </row>
    <row r="691" spans="11:20" ht="13.5">
      <c r="K691" s="83"/>
      <c r="L691" s="6"/>
      <c r="M691" s="6"/>
      <c r="N691" s="6"/>
      <c r="O691" s="6"/>
      <c r="P691" s="6"/>
      <c r="Q691" s="6"/>
      <c r="R691" s="6"/>
      <c r="S691" s="6"/>
      <c r="T691" s="6"/>
    </row>
    <row r="692" spans="11:20" ht="13.5">
      <c r="K692" s="83"/>
      <c r="L692" s="6"/>
      <c r="M692" s="6"/>
      <c r="N692" s="6"/>
      <c r="O692" s="6"/>
      <c r="P692" s="6"/>
      <c r="Q692" s="6"/>
      <c r="R692" s="6"/>
      <c r="S692" s="6"/>
      <c r="T692" s="6"/>
    </row>
    <row r="693" spans="11:20" ht="13.5">
      <c r="K693" s="83"/>
      <c r="L693" s="6"/>
      <c r="M693" s="6"/>
      <c r="N693" s="6"/>
      <c r="O693" s="6"/>
      <c r="P693" s="6"/>
      <c r="Q693" s="6"/>
      <c r="R693" s="6"/>
      <c r="S693" s="6"/>
      <c r="T693" s="6"/>
    </row>
    <row r="694" spans="11:20" ht="13.5">
      <c r="K694" s="83"/>
      <c r="L694" s="6"/>
      <c r="M694" s="6"/>
      <c r="N694" s="6"/>
      <c r="O694" s="6"/>
      <c r="P694" s="6"/>
      <c r="Q694" s="6"/>
      <c r="R694" s="6"/>
      <c r="S694" s="6"/>
      <c r="T694" s="6"/>
    </row>
    <row r="695" spans="11:20" ht="13.5">
      <c r="K695" s="83"/>
      <c r="L695" s="6"/>
      <c r="M695" s="6"/>
      <c r="N695" s="6"/>
      <c r="O695" s="6"/>
      <c r="P695" s="6"/>
      <c r="Q695" s="6"/>
      <c r="R695" s="6"/>
      <c r="S695" s="6"/>
      <c r="T695" s="6"/>
    </row>
    <row r="696" spans="11:20" ht="13.5">
      <c r="K696" s="83"/>
      <c r="L696" s="6"/>
      <c r="M696" s="6"/>
      <c r="N696" s="6"/>
      <c r="O696" s="6"/>
      <c r="P696" s="6"/>
      <c r="Q696" s="6"/>
      <c r="R696" s="6"/>
      <c r="S696" s="6"/>
      <c r="T696" s="6"/>
    </row>
    <row r="697" spans="11:20" ht="13.5">
      <c r="K697" s="83"/>
      <c r="L697" s="6"/>
      <c r="M697" s="6"/>
      <c r="N697" s="6"/>
      <c r="O697" s="6"/>
      <c r="P697" s="6"/>
      <c r="Q697" s="6"/>
      <c r="R697" s="6"/>
      <c r="S697" s="6"/>
      <c r="T697" s="6"/>
    </row>
    <row r="698" spans="11:20" ht="13.5">
      <c r="K698" s="83"/>
      <c r="L698" s="6"/>
      <c r="M698" s="6"/>
      <c r="N698" s="6"/>
      <c r="O698" s="6"/>
      <c r="P698" s="6"/>
      <c r="Q698" s="6"/>
      <c r="R698" s="6"/>
      <c r="S698" s="6"/>
      <c r="T698" s="6"/>
    </row>
    <row r="699" spans="11:20" ht="13.5">
      <c r="K699" s="83"/>
      <c r="L699" s="6"/>
      <c r="M699" s="6"/>
      <c r="N699" s="6"/>
      <c r="O699" s="6"/>
      <c r="P699" s="6"/>
      <c r="Q699" s="6"/>
      <c r="R699" s="6"/>
      <c r="S699" s="6"/>
      <c r="T699" s="6"/>
    </row>
    <row r="700" spans="11:20" ht="13.5">
      <c r="K700" s="83"/>
      <c r="L700" s="6"/>
      <c r="M700" s="6"/>
      <c r="N700" s="6"/>
      <c r="O700" s="6"/>
      <c r="P700" s="6"/>
      <c r="Q700" s="6"/>
      <c r="R700" s="6"/>
      <c r="S700" s="6"/>
      <c r="T700" s="6"/>
    </row>
    <row r="701" spans="11:20" ht="13.5">
      <c r="K701" s="83"/>
      <c r="L701" s="6"/>
      <c r="M701" s="6"/>
      <c r="N701" s="6"/>
      <c r="O701" s="6"/>
      <c r="P701" s="6"/>
      <c r="Q701" s="6"/>
      <c r="R701" s="6"/>
      <c r="S701" s="6"/>
      <c r="T701" s="6"/>
    </row>
    <row r="702" spans="11:20" ht="13.5">
      <c r="K702" s="83"/>
      <c r="L702" s="6"/>
      <c r="M702" s="6"/>
      <c r="N702" s="6"/>
      <c r="O702" s="6"/>
      <c r="P702" s="6"/>
      <c r="Q702" s="6"/>
      <c r="R702" s="6"/>
      <c r="S702" s="6"/>
      <c r="T702" s="6"/>
    </row>
    <row r="703" spans="11:20" ht="13.5">
      <c r="K703" s="83"/>
      <c r="L703" s="6"/>
      <c r="M703" s="6"/>
      <c r="N703" s="6"/>
      <c r="O703" s="6"/>
      <c r="P703" s="6"/>
      <c r="Q703" s="6"/>
      <c r="R703" s="6"/>
      <c r="S703" s="6"/>
      <c r="T703" s="6"/>
    </row>
    <row r="704" spans="11:20" ht="13.5">
      <c r="K704" s="83"/>
      <c r="L704" s="6"/>
      <c r="M704" s="6"/>
      <c r="N704" s="6"/>
      <c r="O704" s="6"/>
      <c r="P704" s="6"/>
      <c r="Q704" s="6"/>
      <c r="R704" s="6"/>
      <c r="S704" s="6"/>
      <c r="T704" s="6"/>
    </row>
    <row r="705" spans="11:20" ht="13.5">
      <c r="K705" s="83"/>
      <c r="L705" s="6"/>
      <c r="M705" s="6"/>
      <c r="N705" s="6"/>
      <c r="O705" s="6"/>
      <c r="P705" s="6"/>
      <c r="Q705" s="6"/>
      <c r="R705" s="6"/>
      <c r="S705" s="6"/>
      <c r="T705" s="6"/>
    </row>
    <row r="706" spans="11:20" ht="13.5">
      <c r="K706" s="83"/>
      <c r="L706" s="6"/>
      <c r="M706" s="6"/>
      <c r="N706" s="6"/>
      <c r="O706" s="6"/>
      <c r="P706" s="6"/>
      <c r="Q706" s="6"/>
      <c r="R706" s="6"/>
      <c r="S706" s="6"/>
      <c r="T706" s="6"/>
    </row>
    <row r="707" spans="11:20" ht="13.5">
      <c r="K707" s="83"/>
      <c r="L707" s="6"/>
      <c r="M707" s="6"/>
      <c r="N707" s="6"/>
      <c r="O707" s="6"/>
      <c r="P707" s="6"/>
      <c r="Q707" s="6"/>
      <c r="R707" s="6"/>
      <c r="S707" s="6"/>
      <c r="T707" s="6"/>
    </row>
    <row r="708" spans="11:20" ht="13.5">
      <c r="K708" s="83"/>
      <c r="L708" s="6"/>
      <c r="M708" s="6"/>
      <c r="N708" s="6"/>
      <c r="O708" s="6"/>
      <c r="P708" s="6"/>
      <c r="Q708" s="6"/>
      <c r="R708" s="6"/>
      <c r="S708" s="6"/>
      <c r="T708" s="6"/>
    </row>
    <row r="709" spans="11:20" ht="13.5">
      <c r="K709" s="83"/>
      <c r="L709" s="6"/>
      <c r="M709" s="6"/>
      <c r="N709" s="6"/>
      <c r="O709" s="6"/>
      <c r="P709" s="6"/>
      <c r="Q709" s="6"/>
      <c r="R709" s="6"/>
      <c r="S709" s="6"/>
      <c r="T709" s="6"/>
    </row>
    <row r="710" spans="11:20" ht="13.5">
      <c r="K710" s="83"/>
      <c r="L710" s="6"/>
      <c r="M710" s="6"/>
      <c r="N710" s="6"/>
      <c r="O710" s="6"/>
      <c r="P710" s="6"/>
      <c r="Q710" s="6"/>
      <c r="R710" s="6"/>
      <c r="S710" s="6"/>
      <c r="T710" s="6"/>
    </row>
    <row r="711" spans="11:20" ht="13.5">
      <c r="K711" s="83"/>
      <c r="L711" s="6"/>
      <c r="M711" s="6"/>
      <c r="N711" s="6"/>
      <c r="O711" s="6"/>
      <c r="P711" s="6"/>
      <c r="Q711" s="6"/>
      <c r="R711" s="6"/>
      <c r="S711" s="6"/>
      <c r="T711" s="6"/>
    </row>
    <row r="712" spans="11:20" ht="13.5">
      <c r="K712" s="83"/>
      <c r="L712" s="6"/>
      <c r="M712" s="6"/>
      <c r="N712" s="6"/>
      <c r="O712" s="6"/>
      <c r="P712" s="6"/>
      <c r="Q712" s="6"/>
      <c r="R712" s="6"/>
      <c r="S712" s="6"/>
      <c r="T712" s="6"/>
    </row>
    <row r="713" spans="11:20" ht="13.5">
      <c r="K713" s="83"/>
      <c r="L713" s="6"/>
      <c r="M713" s="6"/>
      <c r="N713" s="6"/>
      <c r="O713" s="6"/>
      <c r="P713" s="6"/>
      <c r="Q713" s="6"/>
      <c r="R713" s="6"/>
      <c r="S713" s="6"/>
      <c r="T713" s="6"/>
    </row>
    <row r="714" spans="11:20" ht="13.5">
      <c r="K714" s="83"/>
      <c r="L714" s="6"/>
      <c r="M714" s="6"/>
      <c r="N714" s="6"/>
      <c r="O714" s="6"/>
      <c r="P714" s="6"/>
      <c r="Q714" s="6"/>
      <c r="R714" s="6"/>
      <c r="S714" s="6"/>
      <c r="T714" s="6"/>
    </row>
    <row r="715" spans="11:20" ht="13.5">
      <c r="K715" s="83"/>
      <c r="L715" s="6"/>
      <c r="M715" s="6"/>
      <c r="N715" s="6"/>
      <c r="O715" s="6"/>
      <c r="P715" s="6"/>
      <c r="Q715" s="6"/>
      <c r="R715" s="6"/>
      <c r="S715" s="6"/>
      <c r="T715" s="6"/>
    </row>
    <row r="716" spans="11:20" ht="13.5">
      <c r="K716" s="83"/>
      <c r="L716" s="6"/>
      <c r="M716" s="6"/>
      <c r="N716" s="6"/>
      <c r="O716" s="6"/>
      <c r="P716" s="6"/>
      <c r="Q716" s="6"/>
      <c r="R716" s="6"/>
      <c r="S716" s="6"/>
      <c r="T716" s="6"/>
    </row>
    <row r="717" spans="11:20" ht="13.5">
      <c r="K717" s="83"/>
      <c r="L717" s="6"/>
      <c r="M717" s="6"/>
      <c r="N717" s="6"/>
      <c r="O717" s="6"/>
      <c r="P717" s="6"/>
      <c r="Q717" s="6"/>
      <c r="R717" s="6"/>
      <c r="S717" s="6"/>
      <c r="T717" s="6"/>
    </row>
    <row r="718" spans="11:20" ht="13.5">
      <c r="K718" s="83"/>
      <c r="L718" s="6"/>
      <c r="M718" s="6"/>
      <c r="N718" s="6"/>
      <c r="O718" s="6"/>
      <c r="P718" s="6"/>
      <c r="Q718" s="6"/>
      <c r="R718" s="6"/>
      <c r="S718" s="6"/>
      <c r="T718" s="6"/>
    </row>
    <row r="719" spans="11:20" ht="13.5">
      <c r="K719" s="83"/>
      <c r="L719" s="6"/>
      <c r="M719" s="6"/>
      <c r="N719" s="6"/>
      <c r="O719" s="6"/>
      <c r="P719" s="6"/>
      <c r="Q719" s="6"/>
      <c r="R719" s="6"/>
      <c r="S719" s="6"/>
      <c r="T719" s="6"/>
    </row>
    <row r="720" spans="11:20" ht="13.5">
      <c r="K720" s="83"/>
      <c r="L720" s="6"/>
      <c r="M720" s="6"/>
      <c r="N720" s="6"/>
      <c r="O720" s="6"/>
      <c r="P720" s="6"/>
      <c r="Q720" s="6"/>
      <c r="R720" s="6"/>
      <c r="S720" s="6"/>
      <c r="T720" s="6"/>
    </row>
    <row r="721" spans="11:20" ht="13.5">
      <c r="K721" s="83"/>
      <c r="L721" s="6"/>
      <c r="M721" s="6"/>
      <c r="N721" s="6"/>
      <c r="O721" s="6"/>
      <c r="P721" s="6"/>
      <c r="Q721" s="6"/>
      <c r="R721" s="6"/>
      <c r="S721" s="6"/>
      <c r="T721" s="6"/>
    </row>
    <row r="722" spans="11:20" ht="13.5">
      <c r="K722" s="83"/>
      <c r="L722" s="6"/>
      <c r="M722" s="6"/>
      <c r="N722" s="6"/>
      <c r="O722" s="6"/>
      <c r="P722" s="6"/>
      <c r="Q722" s="6"/>
      <c r="R722" s="6"/>
      <c r="S722" s="6"/>
      <c r="T722" s="6"/>
    </row>
    <row r="723" spans="11:20" ht="13.5">
      <c r="K723" s="83"/>
      <c r="L723" s="6"/>
      <c r="M723" s="6"/>
      <c r="N723" s="6"/>
      <c r="O723" s="6"/>
      <c r="P723" s="6"/>
      <c r="Q723" s="6"/>
      <c r="R723" s="6"/>
      <c r="S723" s="6"/>
      <c r="T723" s="6"/>
    </row>
    <row r="724" spans="11:20" ht="13.5">
      <c r="K724" s="83"/>
      <c r="L724" s="6"/>
      <c r="M724" s="6"/>
      <c r="N724" s="6"/>
      <c r="O724" s="6"/>
      <c r="P724" s="6"/>
      <c r="Q724" s="6"/>
      <c r="R724" s="6"/>
      <c r="S724" s="6"/>
      <c r="T724" s="6"/>
    </row>
    <row r="725" spans="11:20" ht="13.5">
      <c r="K725" s="83"/>
      <c r="L725" s="6"/>
      <c r="M725" s="6"/>
      <c r="N725" s="6"/>
      <c r="O725" s="6"/>
      <c r="P725" s="6"/>
      <c r="Q725" s="6"/>
      <c r="R725" s="6"/>
      <c r="S725" s="6"/>
      <c r="T725" s="6"/>
    </row>
    <row r="726" spans="11:20" ht="13.5">
      <c r="K726" s="83"/>
      <c r="L726" s="6"/>
      <c r="M726" s="6"/>
      <c r="N726" s="6"/>
      <c r="O726" s="6"/>
      <c r="P726" s="6"/>
      <c r="Q726" s="6"/>
      <c r="R726" s="6"/>
      <c r="S726" s="6"/>
      <c r="T726" s="6"/>
    </row>
    <row r="727" spans="11:20" ht="13.5">
      <c r="K727" s="83"/>
      <c r="L727" s="6"/>
      <c r="M727" s="6"/>
      <c r="N727" s="6"/>
      <c r="O727" s="6"/>
      <c r="P727" s="6"/>
      <c r="Q727" s="6"/>
      <c r="R727" s="6"/>
      <c r="S727" s="6"/>
      <c r="T727" s="6"/>
    </row>
    <row r="728" spans="11:20" ht="13.5">
      <c r="K728" s="83"/>
      <c r="L728" s="6"/>
      <c r="M728" s="6"/>
      <c r="N728" s="6"/>
      <c r="O728" s="6"/>
      <c r="P728" s="6"/>
      <c r="Q728" s="6"/>
      <c r="R728" s="6"/>
      <c r="S728" s="6"/>
      <c r="T728" s="6"/>
    </row>
    <row r="729" spans="11:20" ht="13.5">
      <c r="K729" s="83"/>
      <c r="L729" s="6"/>
      <c r="M729" s="6"/>
      <c r="N729" s="6"/>
      <c r="O729" s="6"/>
      <c r="P729" s="6"/>
      <c r="Q729" s="6"/>
      <c r="R729" s="6"/>
      <c r="S729" s="6"/>
      <c r="T729" s="6"/>
    </row>
    <row r="730" spans="11:20" ht="13.5">
      <c r="K730" s="83"/>
      <c r="L730" s="6"/>
      <c r="M730" s="6"/>
      <c r="N730" s="6"/>
      <c r="O730" s="6"/>
      <c r="P730" s="6"/>
      <c r="Q730" s="6"/>
      <c r="R730" s="6"/>
      <c r="S730" s="6"/>
      <c r="T730" s="6"/>
    </row>
    <row r="731" spans="11:20" ht="13.5">
      <c r="K731" s="83"/>
      <c r="L731" s="6"/>
      <c r="M731" s="6"/>
      <c r="N731" s="6"/>
      <c r="O731" s="6"/>
      <c r="P731" s="6"/>
      <c r="Q731" s="6"/>
      <c r="R731" s="6"/>
      <c r="S731" s="6"/>
      <c r="T731" s="6"/>
    </row>
    <row r="732" spans="11:20" ht="13.5">
      <c r="K732" s="83"/>
      <c r="L732" s="6"/>
      <c r="M732" s="6"/>
      <c r="N732" s="6"/>
      <c r="O732" s="6"/>
      <c r="P732" s="6"/>
      <c r="Q732" s="6"/>
      <c r="R732" s="6"/>
      <c r="S732" s="6"/>
      <c r="T732" s="6"/>
    </row>
    <row r="733" spans="11:20" ht="13.5">
      <c r="K733" s="83"/>
      <c r="L733" s="6"/>
      <c r="M733" s="6"/>
      <c r="N733" s="6"/>
      <c r="O733" s="6"/>
      <c r="P733" s="6"/>
      <c r="Q733" s="6"/>
      <c r="R733" s="6"/>
      <c r="S733" s="6"/>
      <c r="T733" s="6"/>
    </row>
    <row r="734" spans="11:20" ht="13.5">
      <c r="K734" s="83"/>
      <c r="L734" s="6"/>
      <c r="M734" s="6"/>
      <c r="N734" s="6"/>
      <c r="O734" s="6"/>
      <c r="P734" s="6"/>
      <c r="Q734" s="6"/>
      <c r="R734" s="6"/>
      <c r="S734" s="6"/>
      <c r="T734" s="6"/>
    </row>
    <row r="735" spans="11:20" ht="13.5">
      <c r="K735" s="83"/>
      <c r="L735" s="6"/>
      <c r="M735" s="6"/>
      <c r="N735" s="6"/>
      <c r="O735" s="6"/>
      <c r="P735" s="6"/>
      <c r="Q735" s="6"/>
      <c r="R735" s="6"/>
      <c r="S735" s="6"/>
      <c r="T735" s="6"/>
    </row>
    <row r="736" spans="11:20" ht="13.5">
      <c r="K736" s="83"/>
      <c r="L736" s="6"/>
      <c r="M736" s="6"/>
      <c r="N736" s="6"/>
      <c r="O736" s="6"/>
      <c r="P736" s="6"/>
      <c r="Q736" s="6"/>
      <c r="R736" s="6"/>
      <c r="S736" s="6"/>
      <c r="T736" s="6"/>
    </row>
    <row r="737" spans="11:20" ht="13.5">
      <c r="K737" s="83"/>
      <c r="L737" s="6"/>
      <c r="M737" s="6"/>
      <c r="N737" s="6"/>
      <c r="O737" s="6"/>
      <c r="P737" s="6"/>
      <c r="Q737" s="6"/>
      <c r="R737" s="6"/>
      <c r="S737" s="6"/>
      <c r="T737" s="6"/>
    </row>
    <row r="738" spans="11:20" ht="13.5">
      <c r="K738" s="83"/>
      <c r="L738" s="6"/>
      <c r="M738" s="6"/>
      <c r="N738" s="6"/>
      <c r="O738" s="6"/>
      <c r="P738" s="6"/>
      <c r="Q738" s="6"/>
      <c r="R738" s="6"/>
      <c r="S738" s="6"/>
      <c r="T738" s="6"/>
    </row>
    <row r="739" spans="11:20" ht="13.5">
      <c r="K739" s="83"/>
      <c r="L739" s="6"/>
      <c r="M739" s="6"/>
      <c r="N739" s="6"/>
      <c r="O739" s="6"/>
      <c r="P739" s="6"/>
      <c r="Q739" s="6"/>
      <c r="R739" s="6"/>
      <c r="S739" s="6"/>
      <c r="T739" s="6"/>
    </row>
    <row r="740" spans="11:20" ht="13.5">
      <c r="K740" s="83"/>
      <c r="L740" s="6"/>
      <c r="M740" s="6"/>
      <c r="N740" s="6"/>
      <c r="O740" s="6"/>
      <c r="P740" s="6"/>
      <c r="Q740" s="6"/>
      <c r="R740" s="6"/>
      <c r="S740" s="6"/>
      <c r="T740" s="6"/>
    </row>
    <row r="741" spans="11:20" ht="13.5">
      <c r="K741" s="83"/>
      <c r="L741" s="6"/>
      <c r="M741" s="6"/>
      <c r="N741" s="6"/>
      <c r="O741" s="6"/>
      <c r="P741" s="6"/>
      <c r="Q741" s="6"/>
      <c r="R741" s="6"/>
      <c r="S741" s="6"/>
      <c r="T741" s="6"/>
    </row>
    <row r="742" spans="11:20" ht="13.5">
      <c r="K742" s="83"/>
      <c r="L742" s="6"/>
      <c r="M742" s="6"/>
      <c r="N742" s="6"/>
      <c r="O742" s="6"/>
      <c r="P742" s="6"/>
      <c r="Q742" s="6"/>
      <c r="R742" s="6"/>
      <c r="S742" s="6"/>
      <c r="T742" s="6"/>
    </row>
    <row r="743" spans="11:20" ht="13.5">
      <c r="K743" s="83"/>
      <c r="L743" s="6"/>
      <c r="M743" s="6"/>
      <c r="N743" s="6"/>
      <c r="O743" s="6"/>
      <c r="P743" s="6"/>
      <c r="Q743" s="6"/>
      <c r="R743" s="6"/>
      <c r="S743" s="6"/>
      <c r="T743" s="6"/>
    </row>
    <row r="744" spans="11:20" ht="13.5">
      <c r="K744" s="83"/>
      <c r="L744" s="6"/>
      <c r="M744" s="6"/>
      <c r="N744" s="6"/>
      <c r="O744" s="6"/>
      <c r="P744" s="6"/>
      <c r="Q744" s="6"/>
      <c r="R744" s="6"/>
      <c r="S744" s="6"/>
      <c r="T744" s="6"/>
    </row>
    <row r="745" spans="11:20" ht="13.5">
      <c r="K745" s="83"/>
      <c r="L745" s="6"/>
      <c r="M745" s="6"/>
      <c r="N745" s="6"/>
      <c r="O745" s="6"/>
      <c r="P745" s="6"/>
      <c r="Q745" s="6"/>
      <c r="R745" s="6"/>
      <c r="S745" s="6"/>
      <c r="T745" s="6"/>
    </row>
    <row r="746" spans="11:20" ht="13.5">
      <c r="K746" s="83"/>
      <c r="L746" s="6"/>
      <c r="M746" s="6"/>
      <c r="N746" s="6"/>
      <c r="O746" s="6"/>
      <c r="P746" s="6"/>
      <c r="Q746" s="6"/>
      <c r="R746" s="6"/>
      <c r="S746" s="6"/>
      <c r="T746" s="6"/>
    </row>
    <row r="747" spans="11:20" ht="13.5">
      <c r="K747" s="83"/>
      <c r="L747" s="6"/>
      <c r="M747" s="6"/>
      <c r="N747" s="6"/>
      <c r="O747" s="6"/>
      <c r="P747" s="6"/>
      <c r="Q747" s="6"/>
      <c r="R747" s="6"/>
      <c r="S747" s="6"/>
      <c r="T747" s="6"/>
    </row>
    <row r="748" spans="11:20" ht="13.5">
      <c r="K748" s="83"/>
      <c r="L748" s="6"/>
      <c r="M748" s="6"/>
      <c r="N748" s="6"/>
      <c r="O748" s="6"/>
      <c r="P748" s="6"/>
      <c r="Q748" s="6"/>
      <c r="R748" s="6"/>
      <c r="S748" s="6"/>
      <c r="T748" s="6"/>
    </row>
    <row r="749" spans="11:20" ht="13.5">
      <c r="K749" s="83"/>
      <c r="L749" s="6"/>
      <c r="M749" s="6"/>
      <c r="N749" s="6"/>
      <c r="O749" s="6"/>
      <c r="P749" s="6"/>
      <c r="Q749" s="6"/>
      <c r="R749" s="6"/>
      <c r="S749" s="6"/>
      <c r="T749" s="6"/>
    </row>
    <row r="750" spans="11:20" ht="13.5">
      <c r="K750" s="83"/>
      <c r="L750" s="6"/>
      <c r="M750" s="6"/>
      <c r="N750" s="6"/>
      <c r="O750" s="6"/>
      <c r="P750" s="6"/>
      <c r="Q750" s="6"/>
      <c r="R750" s="6"/>
      <c r="S750" s="6"/>
      <c r="T750" s="6"/>
    </row>
    <row r="751" spans="11:20" ht="13.5">
      <c r="K751" s="83"/>
      <c r="L751" s="6"/>
      <c r="M751" s="6"/>
      <c r="N751" s="6"/>
      <c r="O751" s="6"/>
      <c r="P751" s="6"/>
      <c r="Q751" s="6"/>
      <c r="R751" s="6"/>
      <c r="S751" s="6"/>
      <c r="T751" s="6"/>
    </row>
    <row r="752" spans="11:20" ht="13.5">
      <c r="K752" s="83"/>
      <c r="L752" s="6"/>
      <c r="M752" s="6"/>
      <c r="N752" s="6"/>
      <c r="O752" s="6"/>
      <c r="P752" s="6"/>
      <c r="Q752" s="6"/>
      <c r="R752" s="6"/>
      <c r="S752" s="6"/>
      <c r="T752" s="6"/>
    </row>
    <row r="753" spans="11:20" ht="13.5">
      <c r="K753" s="83"/>
      <c r="L753" s="6"/>
      <c r="M753" s="6"/>
      <c r="N753" s="6"/>
      <c r="O753" s="6"/>
      <c r="P753" s="6"/>
      <c r="Q753" s="6"/>
      <c r="R753" s="6"/>
      <c r="S753" s="6"/>
      <c r="T753" s="6"/>
    </row>
    <row r="754" spans="11:20" ht="13.5">
      <c r="K754" s="83"/>
      <c r="L754" s="6"/>
      <c r="M754" s="6"/>
      <c r="N754" s="6"/>
      <c r="O754" s="6"/>
      <c r="P754" s="6"/>
      <c r="Q754" s="6"/>
      <c r="R754" s="6"/>
      <c r="S754" s="6"/>
      <c r="T754" s="6"/>
    </row>
    <row r="755" spans="11:20" ht="13.5">
      <c r="K755" s="83"/>
      <c r="L755" s="6"/>
      <c r="M755" s="6"/>
      <c r="N755" s="6"/>
      <c r="O755" s="6"/>
      <c r="P755" s="6"/>
      <c r="Q755" s="6"/>
      <c r="R755" s="6"/>
      <c r="S755" s="6"/>
      <c r="T755" s="6"/>
    </row>
    <row r="756" spans="11:20" ht="13.5">
      <c r="K756" s="83"/>
      <c r="L756" s="6"/>
      <c r="M756" s="6"/>
      <c r="N756" s="6"/>
      <c r="O756" s="6"/>
      <c r="P756" s="6"/>
      <c r="Q756" s="6"/>
      <c r="R756" s="6"/>
      <c r="S756" s="6"/>
      <c r="T756" s="6"/>
    </row>
    <row r="757" spans="11:20" ht="13.5">
      <c r="K757" s="83"/>
      <c r="L757" s="6"/>
      <c r="M757" s="6"/>
      <c r="N757" s="6"/>
      <c r="O757" s="6"/>
      <c r="P757" s="6"/>
      <c r="Q757" s="6"/>
      <c r="R757" s="6"/>
      <c r="S757" s="6"/>
      <c r="T757" s="6"/>
    </row>
    <row r="758" spans="11:20" ht="13.5">
      <c r="K758" s="83"/>
      <c r="L758" s="6"/>
      <c r="M758" s="6"/>
      <c r="N758" s="6"/>
      <c r="O758" s="6"/>
      <c r="P758" s="6"/>
      <c r="Q758" s="6"/>
      <c r="R758" s="6"/>
      <c r="S758" s="6"/>
      <c r="T758" s="6"/>
    </row>
    <row r="759" spans="11:20" ht="13.5">
      <c r="K759" s="83"/>
      <c r="L759" s="6"/>
      <c r="M759" s="6"/>
      <c r="N759" s="6"/>
      <c r="O759" s="6"/>
      <c r="P759" s="6"/>
      <c r="Q759" s="6"/>
      <c r="R759" s="6"/>
      <c r="S759" s="6"/>
      <c r="T759" s="6"/>
    </row>
    <row r="760" spans="11:20" ht="13.5">
      <c r="K760" s="83"/>
      <c r="L760" s="6"/>
      <c r="M760" s="6"/>
      <c r="N760" s="6"/>
      <c r="O760" s="6"/>
      <c r="P760" s="6"/>
      <c r="Q760" s="6"/>
      <c r="R760" s="6"/>
      <c r="S760" s="6"/>
      <c r="T760" s="6"/>
    </row>
    <row r="761" spans="11:20" ht="13.5">
      <c r="K761" s="83"/>
      <c r="L761" s="6"/>
      <c r="M761" s="6"/>
      <c r="N761" s="6"/>
      <c r="O761" s="6"/>
      <c r="P761" s="6"/>
      <c r="Q761" s="6"/>
      <c r="R761" s="6"/>
      <c r="S761" s="6"/>
      <c r="T761" s="6"/>
    </row>
    <row r="762" spans="11:20" ht="13.5">
      <c r="K762" s="83"/>
      <c r="L762" s="6"/>
      <c r="M762" s="6"/>
      <c r="N762" s="6"/>
      <c r="O762" s="6"/>
      <c r="P762" s="6"/>
      <c r="Q762" s="6"/>
      <c r="R762" s="6"/>
      <c r="S762" s="6"/>
      <c r="T762" s="6"/>
    </row>
    <row r="763" spans="11:20" ht="13.5">
      <c r="K763" s="83"/>
      <c r="L763" s="6"/>
      <c r="M763" s="6"/>
      <c r="N763" s="6"/>
      <c r="O763" s="6"/>
      <c r="P763" s="6"/>
      <c r="Q763" s="6"/>
      <c r="R763" s="6"/>
      <c r="S763" s="6"/>
      <c r="T763" s="6"/>
    </row>
    <row r="764" spans="11:20" ht="13.5">
      <c r="K764" s="83"/>
      <c r="L764" s="6"/>
      <c r="M764" s="6"/>
      <c r="N764" s="6"/>
      <c r="O764" s="6"/>
      <c r="P764" s="6"/>
      <c r="Q764" s="6"/>
      <c r="R764" s="6"/>
      <c r="S764" s="6"/>
      <c r="T764" s="6"/>
    </row>
    <row r="765" spans="11:20" ht="13.5">
      <c r="K765" s="83"/>
      <c r="L765" s="6"/>
      <c r="M765" s="6"/>
      <c r="N765" s="6"/>
      <c r="O765" s="6"/>
      <c r="P765" s="6"/>
      <c r="Q765" s="6"/>
      <c r="R765" s="6"/>
      <c r="S765" s="6"/>
      <c r="T765" s="6"/>
    </row>
    <row r="766" spans="11:20" ht="13.5">
      <c r="K766" s="83"/>
      <c r="L766" s="6"/>
      <c r="M766" s="6"/>
      <c r="N766" s="6"/>
      <c r="O766" s="6"/>
      <c r="P766" s="6"/>
      <c r="Q766" s="6"/>
      <c r="R766" s="6"/>
      <c r="S766" s="6"/>
      <c r="T766" s="6"/>
    </row>
    <row r="767" spans="11:20" ht="13.5">
      <c r="K767" s="83"/>
      <c r="L767" s="6"/>
      <c r="M767" s="6"/>
      <c r="N767" s="6"/>
      <c r="O767" s="6"/>
      <c r="P767" s="6"/>
      <c r="Q767" s="6"/>
      <c r="R767" s="6"/>
      <c r="S767" s="6"/>
      <c r="T767" s="6"/>
    </row>
    <row r="768" spans="11:20" ht="13.5">
      <c r="K768" s="83"/>
      <c r="L768" s="6"/>
      <c r="M768" s="6"/>
      <c r="N768" s="6"/>
      <c r="O768" s="6"/>
      <c r="P768" s="6"/>
      <c r="Q768" s="6"/>
      <c r="R768" s="6"/>
      <c r="S768" s="6"/>
      <c r="T768" s="6"/>
    </row>
    <row r="769" spans="11:20" ht="13.5">
      <c r="K769" s="83"/>
      <c r="L769" s="6"/>
      <c r="M769" s="6"/>
      <c r="N769" s="6"/>
      <c r="O769" s="6"/>
      <c r="P769" s="6"/>
      <c r="Q769" s="6"/>
      <c r="R769" s="6"/>
      <c r="S769" s="6"/>
      <c r="T769" s="6"/>
    </row>
    <row r="770" spans="11:20" ht="13.5">
      <c r="K770" s="83"/>
      <c r="L770" s="6"/>
      <c r="M770" s="6"/>
      <c r="N770" s="6"/>
      <c r="O770" s="6"/>
      <c r="P770" s="6"/>
      <c r="Q770" s="6"/>
      <c r="R770" s="6"/>
      <c r="S770" s="6"/>
      <c r="T770" s="6"/>
    </row>
    <row r="771" spans="11:20" ht="13.5">
      <c r="K771" s="83"/>
      <c r="L771" s="6"/>
      <c r="M771" s="6"/>
      <c r="N771" s="6"/>
      <c r="O771" s="6"/>
      <c r="P771" s="6"/>
      <c r="Q771" s="6"/>
      <c r="R771" s="6"/>
      <c r="S771" s="6"/>
      <c r="T771" s="6"/>
    </row>
    <row r="772" spans="11:20" ht="13.5">
      <c r="K772" s="83"/>
      <c r="L772" s="6"/>
      <c r="M772" s="6"/>
      <c r="N772" s="6"/>
      <c r="O772" s="6"/>
      <c r="P772" s="6"/>
      <c r="Q772" s="6"/>
      <c r="R772" s="6"/>
      <c r="S772" s="6"/>
      <c r="T772" s="6"/>
    </row>
    <row r="773" spans="11:20" ht="13.5">
      <c r="K773" s="83"/>
      <c r="L773" s="6"/>
      <c r="M773" s="6"/>
      <c r="N773" s="6"/>
      <c r="O773" s="6"/>
      <c r="P773" s="6"/>
      <c r="Q773" s="6"/>
      <c r="R773" s="6"/>
      <c r="S773" s="6"/>
      <c r="T773" s="6"/>
    </row>
    <row r="774" spans="11:20" ht="13.5">
      <c r="K774" s="83"/>
      <c r="L774" s="6"/>
      <c r="M774" s="6"/>
      <c r="N774" s="6"/>
      <c r="O774" s="6"/>
      <c r="P774" s="6"/>
      <c r="Q774" s="6"/>
      <c r="R774" s="6"/>
      <c r="S774" s="6"/>
      <c r="T774" s="6"/>
    </row>
    <row r="775" spans="11:20" ht="13.5">
      <c r="K775" s="83"/>
      <c r="L775" s="6"/>
      <c r="M775" s="6"/>
      <c r="N775" s="6"/>
      <c r="O775" s="6"/>
      <c r="P775" s="6"/>
      <c r="Q775" s="6"/>
      <c r="R775" s="6"/>
      <c r="S775" s="6"/>
      <c r="T775" s="6"/>
    </row>
    <row r="776" spans="11:20" ht="13.5">
      <c r="K776" s="83"/>
      <c r="L776" s="6"/>
      <c r="M776" s="6"/>
      <c r="N776" s="6"/>
      <c r="O776" s="6"/>
      <c r="P776" s="6"/>
      <c r="Q776" s="6"/>
      <c r="R776" s="6"/>
      <c r="S776" s="6"/>
      <c r="T776" s="6"/>
    </row>
    <row r="777" spans="11:20" ht="13.5">
      <c r="K777" s="83"/>
      <c r="L777" s="6"/>
      <c r="M777" s="6"/>
      <c r="N777" s="6"/>
      <c r="O777" s="6"/>
      <c r="P777" s="6"/>
      <c r="Q777" s="6"/>
      <c r="R777" s="6"/>
      <c r="S777" s="6"/>
      <c r="T777" s="6"/>
    </row>
    <row r="778" spans="11:20" ht="13.5">
      <c r="K778" s="83"/>
      <c r="L778" s="6"/>
      <c r="M778" s="6"/>
      <c r="N778" s="6"/>
      <c r="O778" s="6"/>
      <c r="P778" s="6"/>
      <c r="Q778" s="6"/>
      <c r="R778" s="6"/>
      <c r="S778" s="6"/>
      <c r="T778" s="6"/>
    </row>
    <row r="779" spans="11:20" ht="13.5">
      <c r="K779" s="83"/>
      <c r="L779" s="6"/>
      <c r="M779" s="6"/>
      <c r="N779" s="6"/>
      <c r="O779" s="6"/>
      <c r="P779" s="6"/>
      <c r="Q779" s="6"/>
      <c r="R779" s="6"/>
      <c r="S779" s="6"/>
      <c r="T779" s="6"/>
    </row>
    <row r="780" spans="11:20" ht="13.5">
      <c r="K780" s="83"/>
      <c r="L780" s="6"/>
      <c r="M780" s="6"/>
      <c r="N780" s="6"/>
      <c r="O780" s="6"/>
      <c r="P780" s="6"/>
      <c r="Q780" s="6"/>
      <c r="R780" s="6"/>
      <c r="S780" s="6"/>
      <c r="T780" s="6"/>
    </row>
    <row r="781" spans="11:20" ht="13.5">
      <c r="K781" s="83"/>
      <c r="L781" s="6"/>
      <c r="M781" s="6"/>
      <c r="N781" s="6"/>
      <c r="O781" s="6"/>
      <c r="P781" s="6"/>
      <c r="Q781" s="6"/>
      <c r="R781" s="6"/>
      <c r="S781" s="6"/>
      <c r="T781" s="6"/>
    </row>
    <row r="782" spans="11:20" ht="13.5">
      <c r="K782" s="83"/>
      <c r="L782" s="6"/>
      <c r="M782" s="6"/>
      <c r="N782" s="6"/>
      <c r="O782" s="6"/>
      <c r="P782" s="6"/>
      <c r="Q782" s="6"/>
      <c r="R782" s="6"/>
      <c r="S782" s="6"/>
      <c r="T782" s="6"/>
    </row>
    <row r="783" spans="11:20" ht="13.5">
      <c r="K783" s="83"/>
      <c r="L783" s="6"/>
      <c r="M783" s="6"/>
      <c r="N783" s="6"/>
      <c r="O783" s="6"/>
      <c r="P783" s="6"/>
      <c r="Q783" s="6"/>
      <c r="R783" s="6"/>
      <c r="S783" s="6"/>
      <c r="T783" s="6"/>
    </row>
    <row r="784" spans="11:20" ht="13.5">
      <c r="K784" s="83"/>
      <c r="L784" s="6"/>
      <c r="M784" s="6"/>
      <c r="N784" s="6"/>
      <c r="O784" s="6"/>
      <c r="P784" s="6"/>
      <c r="Q784" s="6"/>
      <c r="R784" s="6"/>
      <c r="S784" s="6"/>
      <c r="T784" s="6"/>
    </row>
    <row r="785" spans="11:20" ht="13.5">
      <c r="K785" s="83"/>
      <c r="L785" s="6"/>
      <c r="M785" s="6"/>
      <c r="N785" s="6"/>
      <c r="O785" s="6"/>
      <c r="P785" s="6"/>
      <c r="Q785" s="6"/>
      <c r="R785" s="6"/>
      <c r="S785" s="6"/>
      <c r="T785" s="6"/>
    </row>
    <row r="786" spans="11:20" ht="13.5">
      <c r="K786" s="83"/>
      <c r="L786" s="6"/>
      <c r="M786" s="6"/>
      <c r="N786" s="6"/>
      <c r="O786" s="6"/>
      <c r="P786" s="6"/>
      <c r="Q786" s="6"/>
      <c r="R786" s="6"/>
      <c r="S786" s="6"/>
      <c r="T786" s="6"/>
    </row>
    <row r="787" spans="11:20" ht="13.5">
      <c r="K787" s="83"/>
      <c r="L787" s="6"/>
      <c r="M787" s="6"/>
      <c r="N787" s="6"/>
      <c r="O787" s="6"/>
      <c r="P787" s="6"/>
      <c r="Q787" s="6"/>
      <c r="R787" s="6"/>
      <c r="S787" s="6"/>
      <c r="T787" s="6"/>
    </row>
    <row r="788" spans="11:20" ht="13.5">
      <c r="K788" s="83"/>
      <c r="L788" s="6"/>
      <c r="M788" s="6"/>
      <c r="N788" s="6"/>
      <c r="O788" s="6"/>
      <c r="P788" s="6"/>
      <c r="Q788" s="6"/>
      <c r="R788" s="6"/>
      <c r="S788" s="6"/>
      <c r="T788" s="6"/>
    </row>
    <row r="789" spans="11:20" ht="13.5">
      <c r="K789" s="83"/>
      <c r="L789" s="6"/>
      <c r="M789" s="6"/>
      <c r="N789" s="6"/>
      <c r="O789" s="6"/>
      <c r="P789" s="6"/>
      <c r="Q789" s="6"/>
      <c r="R789" s="6"/>
      <c r="S789" s="6"/>
      <c r="T789" s="6"/>
    </row>
    <row r="790" spans="11:20" ht="13.5">
      <c r="K790" s="83"/>
      <c r="L790" s="6"/>
      <c r="M790" s="6"/>
      <c r="N790" s="6"/>
      <c r="O790" s="6"/>
      <c r="P790" s="6"/>
      <c r="Q790" s="6"/>
      <c r="R790" s="6"/>
      <c r="S790" s="6"/>
      <c r="T790" s="6"/>
    </row>
    <row r="791" spans="11:20" ht="13.5">
      <c r="K791" s="83"/>
      <c r="L791" s="6"/>
      <c r="M791" s="6"/>
      <c r="N791" s="6"/>
      <c r="O791" s="6"/>
      <c r="P791" s="6"/>
      <c r="Q791" s="6"/>
      <c r="R791" s="6"/>
      <c r="S791" s="6"/>
      <c r="T791" s="6"/>
    </row>
    <row r="792" spans="11:20" ht="13.5">
      <c r="K792" s="83"/>
      <c r="L792" s="6"/>
      <c r="M792" s="6"/>
      <c r="N792" s="6"/>
      <c r="O792" s="6"/>
      <c r="P792" s="6"/>
      <c r="Q792" s="6"/>
      <c r="R792" s="6"/>
      <c r="S792" s="6"/>
      <c r="T792" s="6"/>
    </row>
    <row r="793" spans="11:20" ht="13.5">
      <c r="K793" s="83"/>
      <c r="L793" s="6"/>
      <c r="M793" s="6"/>
      <c r="N793" s="6"/>
      <c r="O793" s="6"/>
      <c r="P793" s="6"/>
      <c r="Q793" s="6"/>
      <c r="R793" s="6"/>
      <c r="S793" s="6"/>
      <c r="T793" s="6"/>
    </row>
    <row r="794" spans="11:20" ht="13.5">
      <c r="K794" s="83"/>
      <c r="L794" s="6"/>
      <c r="M794" s="6"/>
      <c r="N794" s="6"/>
      <c r="O794" s="6"/>
      <c r="P794" s="6"/>
      <c r="Q794" s="6"/>
      <c r="R794" s="6"/>
      <c r="S794" s="6"/>
      <c r="T794" s="6"/>
    </row>
    <row r="795" spans="11:20" ht="13.5">
      <c r="K795" s="83"/>
      <c r="L795" s="6"/>
      <c r="M795" s="6"/>
      <c r="N795" s="6"/>
      <c r="O795" s="6"/>
      <c r="P795" s="6"/>
      <c r="Q795" s="6"/>
      <c r="R795" s="6"/>
      <c r="S795" s="6"/>
      <c r="T795" s="6"/>
    </row>
    <row r="796" spans="11:20" ht="13.5">
      <c r="K796" s="83"/>
      <c r="L796" s="6"/>
      <c r="M796" s="6"/>
      <c r="N796" s="6"/>
      <c r="O796" s="6"/>
      <c r="P796" s="6"/>
      <c r="Q796" s="6"/>
      <c r="R796" s="6"/>
      <c r="S796" s="6"/>
      <c r="T796" s="6"/>
    </row>
    <row r="797" spans="11:20" ht="13.5">
      <c r="K797" s="83"/>
      <c r="L797" s="6"/>
      <c r="M797" s="6"/>
      <c r="N797" s="6"/>
      <c r="O797" s="6"/>
      <c r="P797" s="6"/>
      <c r="Q797" s="6"/>
      <c r="R797" s="6"/>
      <c r="S797" s="6"/>
      <c r="T797" s="6"/>
    </row>
    <row r="798" spans="11:20" ht="13.5">
      <c r="K798" s="83"/>
      <c r="L798" s="6"/>
      <c r="M798" s="6"/>
      <c r="N798" s="6"/>
      <c r="O798" s="6"/>
      <c r="P798" s="6"/>
      <c r="Q798" s="6"/>
      <c r="R798" s="6"/>
      <c r="S798" s="6"/>
      <c r="T798" s="6"/>
    </row>
    <row r="799" spans="11:20" ht="13.5">
      <c r="K799" s="83"/>
      <c r="L799" s="6"/>
      <c r="M799" s="6"/>
      <c r="N799" s="6"/>
      <c r="O799" s="6"/>
      <c r="P799" s="6"/>
      <c r="Q799" s="6"/>
      <c r="R799" s="6"/>
      <c r="S799" s="6"/>
      <c r="T799" s="6"/>
    </row>
    <row r="800" spans="11:20" ht="13.5">
      <c r="K800" s="83"/>
      <c r="L800" s="6"/>
      <c r="M800" s="6"/>
      <c r="N800" s="6"/>
      <c r="O800" s="6"/>
      <c r="P800" s="6"/>
      <c r="Q800" s="6"/>
      <c r="R800" s="6"/>
      <c r="S800" s="6"/>
      <c r="T800" s="6"/>
    </row>
    <row r="801" spans="11:20" ht="13.5">
      <c r="K801" s="83"/>
      <c r="L801" s="6"/>
      <c r="M801" s="6"/>
      <c r="N801" s="6"/>
      <c r="O801" s="6"/>
      <c r="P801" s="6"/>
      <c r="Q801" s="6"/>
      <c r="R801" s="6"/>
      <c r="S801" s="6"/>
      <c r="T801" s="6"/>
    </row>
    <row r="802" spans="11:20" ht="13.5">
      <c r="K802" s="83"/>
      <c r="L802" s="6"/>
      <c r="M802" s="6"/>
      <c r="N802" s="6"/>
      <c r="O802" s="6"/>
      <c r="P802" s="6"/>
      <c r="Q802" s="6"/>
      <c r="R802" s="6"/>
      <c r="S802" s="6"/>
      <c r="T802" s="6"/>
    </row>
    <row r="803" spans="11:20" ht="13.5">
      <c r="K803" s="83"/>
      <c r="L803" s="6"/>
      <c r="M803" s="6"/>
      <c r="N803" s="6"/>
      <c r="O803" s="6"/>
      <c r="P803" s="6"/>
      <c r="Q803" s="6"/>
      <c r="R803" s="6"/>
      <c r="S803" s="6"/>
      <c r="T803" s="6"/>
    </row>
    <row r="804" spans="11:20" ht="13.5">
      <c r="K804" s="83"/>
      <c r="L804" s="6"/>
      <c r="M804" s="6"/>
      <c r="N804" s="6"/>
      <c r="O804" s="6"/>
      <c r="P804" s="6"/>
      <c r="Q804" s="6"/>
      <c r="R804" s="6"/>
      <c r="S804" s="6"/>
      <c r="T804" s="6"/>
    </row>
    <row r="805" spans="11:20" ht="13.5">
      <c r="K805" s="83"/>
      <c r="L805" s="6"/>
      <c r="M805" s="6"/>
      <c r="N805" s="6"/>
      <c r="O805" s="6"/>
      <c r="P805" s="6"/>
      <c r="Q805" s="6"/>
      <c r="R805" s="6"/>
      <c r="S805" s="6"/>
      <c r="T805" s="6"/>
    </row>
    <row r="806" spans="11:20" ht="13.5">
      <c r="K806" s="83"/>
      <c r="L806" s="6"/>
      <c r="M806" s="6"/>
      <c r="N806" s="6"/>
      <c r="O806" s="6"/>
      <c r="P806" s="6"/>
      <c r="Q806" s="6"/>
      <c r="R806" s="6"/>
      <c r="S806" s="6"/>
      <c r="T806" s="6"/>
    </row>
    <row r="807" spans="11:20" ht="13.5">
      <c r="K807" s="83"/>
      <c r="L807" s="6"/>
      <c r="M807" s="6"/>
      <c r="N807" s="6"/>
      <c r="O807" s="6"/>
      <c r="P807" s="6"/>
      <c r="Q807" s="6"/>
      <c r="R807" s="6"/>
      <c r="S807" s="6"/>
      <c r="T807" s="6"/>
    </row>
    <row r="808" spans="11:20" ht="13.5">
      <c r="K808" s="83"/>
      <c r="L808" s="6"/>
      <c r="M808" s="6"/>
      <c r="N808" s="6"/>
      <c r="O808" s="6"/>
      <c r="P808" s="6"/>
      <c r="Q808" s="6"/>
      <c r="R808" s="6"/>
      <c r="S808" s="6"/>
      <c r="T808" s="6"/>
    </row>
    <row r="809" spans="11:20" ht="13.5">
      <c r="K809" s="83"/>
      <c r="L809" s="6"/>
      <c r="M809" s="6"/>
      <c r="N809" s="6"/>
      <c r="O809" s="6"/>
      <c r="P809" s="6"/>
      <c r="Q809" s="6"/>
      <c r="R809" s="6"/>
      <c r="S809" s="6"/>
      <c r="T809" s="6"/>
    </row>
    <row r="810" spans="11:20" ht="13.5">
      <c r="K810" s="83"/>
      <c r="L810" s="6"/>
      <c r="M810" s="6"/>
      <c r="N810" s="6"/>
      <c r="O810" s="6"/>
      <c r="P810" s="6"/>
      <c r="Q810" s="6"/>
      <c r="R810" s="6"/>
      <c r="S810" s="6"/>
      <c r="T810" s="6"/>
    </row>
    <row r="811" spans="11:20" ht="13.5">
      <c r="K811" s="83"/>
      <c r="L811" s="6"/>
      <c r="M811" s="6"/>
      <c r="N811" s="6"/>
      <c r="O811" s="6"/>
      <c r="P811" s="6"/>
      <c r="Q811" s="6"/>
      <c r="R811" s="6"/>
      <c r="S811" s="6"/>
      <c r="T811" s="6"/>
    </row>
    <row r="812" spans="11:20" ht="13.5">
      <c r="K812" s="83"/>
      <c r="L812" s="6"/>
      <c r="M812" s="6"/>
      <c r="N812" s="6"/>
      <c r="O812" s="6"/>
      <c r="P812" s="6"/>
      <c r="Q812" s="6"/>
      <c r="R812" s="6"/>
      <c r="S812" s="6"/>
      <c r="T812" s="6"/>
    </row>
    <row r="813" spans="11:20" ht="13.5">
      <c r="K813" s="83"/>
      <c r="L813" s="6"/>
      <c r="M813" s="6"/>
      <c r="N813" s="6"/>
      <c r="O813" s="6"/>
      <c r="P813" s="6"/>
      <c r="Q813" s="6"/>
      <c r="R813" s="6"/>
      <c r="S813" s="6"/>
      <c r="T813" s="6"/>
    </row>
    <row r="814" spans="11:20" ht="13.5">
      <c r="K814" s="83"/>
      <c r="L814" s="6"/>
      <c r="M814" s="6"/>
      <c r="N814" s="6"/>
      <c r="O814" s="6"/>
      <c r="P814" s="6"/>
      <c r="Q814" s="6"/>
      <c r="R814" s="6"/>
      <c r="S814" s="6"/>
      <c r="T814" s="6"/>
    </row>
    <row r="815" spans="11:20" ht="13.5">
      <c r="K815" s="83"/>
      <c r="L815" s="6"/>
      <c r="M815" s="6"/>
      <c r="N815" s="6"/>
      <c r="O815" s="6"/>
      <c r="P815" s="6"/>
      <c r="Q815" s="6"/>
      <c r="R815" s="6"/>
      <c r="S815" s="6"/>
      <c r="T815" s="6"/>
    </row>
    <row r="816" spans="11:20" ht="13.5">
      <c r="K816" s="83"/>
      <c r="L816" s="6"/>
      <c r="M816" s="6"/>
      <c r="N816" s="6"/>
      <c r="O816" s="6"/>
      <c r="P816" s="6"/>
      <c r="Q816" s="6"/>
      <c r="R816" s="6"/>
      <c r="S816" s="6"/>
      <c r="T816" s="6"/>
    </row>
    <row r="817" spans="11:20" ht="13.5">
      <c r="K817" s="83"/>
      <c r="L817" s="6"/>
      <c r="M817" s="6"/>
      <c r="N817" s="6"/>
      <c r="O817" s="6"/>
      <c r="P817" s="6"/>
      <c r="Q817" s="6"/>
      <c r="R817" s="6"/>
      <c r="S817" s="6"/>
      <c r="T817" s="6"/>
    </row>
    <row r="818" spans="11:20" ht="13.5">
      <c r="K818" s="83"/>
      <c r="L818" s="6"/>
      <c r="M818" s="6"/>
      <c r="N818" s="6"/>
      <c r="O818" s="6"/>
      <c r="P818" s="6"/>
      <c r="Q818" s="6"/>
      <c r="R818" s="6"/>
      <c r="S818" s="6"/>
      <c r="T818" s="6"/>
    </row>
    <row r="819" spans="11:20" ht="13.5">
      <c r="K819" s="83"/>
      <c r="L819" s="6"/>
      <c r="M819" s="6"/>
      <c r="N819" s="6"/>
      <c r="O819" s="6"/>
      <c r="P819" s="6"/>
      <c r="Q819" s="6"/>
      <c r="R819" s="6"/>
      <c r="S819" s="6"/>
      <c r="T819" s="6"/>
    </row>
    <row r="820" spans="11:20" ht="13.5">
      <c r="K820" s="83"/>
      <c r="L820" s="6"/>
      <c r="M820" s="6"/>
      <c r="N820" s="6"/>
      <c r="O820" s="6"/>
      <c r="P820" s="6"/>
      <c r="Q820" s="6"/>
      <c r="R820" s="6"/>
      <c r="S820" s="6"/>
      <c r="T820" s="6"/>
    </row>
    <row r="821" spans="11:20" ht="13.5">
      <c r="K821" s="83"/>
      <c r="L821" s="6"/>
      <c r="M821" s="6"/>
      <c r="N821" s="6"/>
      <c r="O821" s="6"/>
      <c r="P821" s="6"/>
      <c r="Q821" s="6"/>
      <c r="R821" s="6"/>
      <c r="S821" s="6"/>
      <c r="T821" s="6"/>
    </row>
    <row r="822" spans="11:20" ht="13.5">
      <c r="K822" s="83"/>
      <c r="L822" s="6"/>
      <c r="M822" s="6"/>
      <c r="N822" s="6"/>
      <c r="O822" s="6"/>
      <c r="P822" s="6"/>
      <c r="Q822" s="6"/>
      <c r="R822" s="6"/>
      <c r="S822" s="6"/>
      <c r="T822" s="6"/>
    </row>
    <row r="823" spans="11:20" ht="13.5">
      <c r="K823" s="83"/>
      <c r="L823" s="6"/>
      <c r="M823" s="6"/>
      <c r="N823" s="6"/>
      <c r="O823" s="6"/>
      <c r="P823" s="6"/>
      <c r="Q823" s="6"/>
      <c r="R823" s="6"/>
      <c r="S823" s="6"/>
      <c r="T823" s="6"/>
    </row>
    <row r="824" spans="11:20" ht="13.5">
      <c r="K824" s="83"/>
      <c r="L824" s="6"/>
      <c r="M824" s="6"/>
      <c r="N824" s="6"/>
      <c r="O824" s="6"/>
      <c r="P824" s="6"/>
      <c r="Q824" s="6"/>
      <c r="R824" s="6"/>
      <c r="S824" s="6"/>
      <c r="T824" s="6"/>
    </row>
    <row r="825" spans="11:20" ht="13.5">
      <c r="K825" s="83"/>
      <c r="L825" s="6"/>
      <c r="M825" s="6"/>
      <c r="N825" s="6"/>
      <c r="O825" s="6"/>
      <c r="P825" s="6"/>
      <c r="Q825" s="6"/>
      <c r="R825" s="6"/>
      <c r="S825" s="6"/>
      <c r="T825" s="6"/>
    </row>
    <row r="826" spans="11:20" ht="13.5">
      <c r="K826" s="83"/>
      <c r="L826" s="6"/>
      <c r="M826" s="6"/>
      <c r="N826" s="6"/>
      <c r="O826" s="6"/>
      <c r="P826" s="6"/>
      <c r="Q826" s="6"/>
      <c r="R826" s="6"/>
      <c r="S826" s="6"/>
      <c r="T826" s="6"/>
    </row>
    <row r="827" spans="11:20" ht="13.5">
      <c r="K827" s="83"/>
      <c r="L827" s="6"/>
      <c r="M827" s="6"/>
      <c r="N827" s="6"/>
      <c r="O827" s="6"/>
      <c r="P827" s="6"/>
      <c r="Q827" s="6"/>
      <c r="R827" s="6"/>
      <c r="S827" s="6"/>
      <c r="T827" s="6"/>
    </row>
    <row r="828" spans="11:20" ht="13.5">
      <c r="K828" s="83"/>
      <c r="L828" s="6"/>
      <c r="M828" s="6"/>
      <c r="N828" s="6"/>
      <c r="O828" s="6"/>
      <c r="P828" s="6"/>
      <c r="Q828" s="6"/>
      <c r="R828" s="6"/>
      <c r="S828" s="6"/>
      <c r="T828" s="6"/>
    </row>
    <row r="829" spans="11:20" ht="13.5">
      <c r="K829" s="83"/>
      <c r="L829" s="6"/>
      <c r="M829" s="6"/>
      <c r="N829" s="6"/>
      <c r="O829" s="6"/>
      <c r="P829" s="6"/>
      <c r="Q829" s="6"/>
      <c r="R829" s="6"/>
      <c r="S829" s="6"/>
      <c r="T829" s="6"/>
    </row>
    <row r="830" spans="11:20" ht="13.5">
      <c r="K830" s="83"/>
      <c r="L830" s="6"/>
      <c r="M830" s="6"/>
      <c r="N830" s="6"/>
      <c r="O830" s="6"/>
      <c r="P830" s="6"/>
      <c r="Q830" s="6"/>
      <c r="R830" s="6"/>
      <c r="S830" s="6"/>
      <c r="T830" s="6"/>
    </row>
    <row r="831" spans="11:20" ht="13.5">
      <c r="K831" s="83"/>
      <c r="L831" s="6"/>
      <c r="M831" s="6"/>
      <c r="N831" s="6"/>
      <c r="O831" s="6"/>
      <c r="P831" s="6"/>
      <c r="Q831" s="6"/>
      <c r="R831" s="6"/>
      <c r="S831" s="6"/>
      <c r="T831" s="6"/>
    </row>
    <row r="832" spans="11:20" ht="13.5">
      <c r="K832" s="83"/>
      <c r="L832" s="6"/>
      <c r="M832" s="6"/>
      <c r="N832" s="6"/>
      <c r="O832" s="6"/>
      <c r="P832" s="6"/>
      <c r="Q832" s="6"/>
      <c r="R832" s="6"/>
      <c r="S832" s="6"/>
      <c r="T832" s="6"/>
    </row>
    <row r="833" spans="11:20" ht="13.5">
      <c r="K833" s="83"/>
      <c r="L833" s="6"/>
      <c r="M833" s="6"/>
      <c r="N833" s="6"/>
      <c r="O833" s="6"/>
      <c r="P833" s="6"/>
      <c r="Q833" s="6"/>
      <c r="R833" s="6"/>
      <c r="S833" s="6"/>
      <c r="T833" s="6"/>
    </row>
    <row r="834" spans="11:20" ht="13.5">
      <c r="K834" s="83"/>
      <c r="L834" s="6"/>
      <c r="M834" s="6"/>
      <c r="N834" s="6"/>
      <c r="O834" s="6"/>
      <c r="P834" s="6"/>
      <c r="Q834" s="6"/>
      <c r="R834" s="6"/>
      <c r="S834" s="6"/>
      <c r="T834" s="6"/>
    </row>
    <row r="835" spans="11:20" ht="13.5">
      <c r="K835" s="83"/>
      <c r="L835" s="6"/>
      <c r="M835" s="6"/>
      <c r="N835" s="6"/>
      <c r="O835" s="6"/>
      <c r="P835" s="6"/>
      <c r="Q835" s="6"/>
      <c r="R835" s="6"/>
      <c r="S835" s="6"/>
      <c r="T835" s="6"/>
    </row>
    <row r="836" spans="11:20" ht="13.5">
      <c r="K836" s="83"/>
      <c r="L836" s="6"/>
      <c r="M836" s="6"/>
      <c r="N836" s="6"/>
      <c r="O836" s="6"/>
      <c r="P836" s="6"/>
      <c r="Q836" s="6"/>
      <c r="R836" s="6"/>
      <c r="S836" s="6"/>
      <c r="T836" s="6"/>
    </row>
    <row r="837" spans="11:20" ht="13.5">
      <c r="K837" s="83"/>
      <c r="L837" s="6"/>
      <c r="M837" s="6"/>
      <c r="N837" s="6"/>
      <c r="O837" s="6"/>
      <c r="P837" s="6"/>
      <c r="Q837" s="6"/>
      <c r="R837" s="6"/>
      <c r="S837" s="6"/>
      <c r="T837" s="6"/>
    </row>
    <row r="838" spans="11:20" ht="13.5">
      <c r="K838" s="83"/>
      <c r="L838" s="6"/>
      <c r="M838" s="6"/>
      <c r="N838" s="6"/>
      <c r="O838" s="6"/>
      <c r="P838" s="6"/>
      <c r="Q838" s="6"/>
      <c r="R838" s="6"/>
      <c r="S838" s="6"/>
      <c r="T838" s="6"/>
    </row>
    <row r="839" spans="11:20" ht="13.5">
      <c r="K839" s="83"/>
      <c r="L839" s="6"/>
      <c r="M839" s="6"/>
      <c r="N839" s="6"/>
      <c r="O839" s="6"/>
      <c r="P839" s="6"/>
      <c r="Q839" s="6"/>
      <c r="R839" s="6"/>
      <c r="S839" s="6"/>
      <c r="T839" s="6"/>
    </row>
    <row r="840" spans="11:20" ht="13.5">
      <c r="K840" s="83"/>
      <c r="L840" s="6"/>
      <c r="M840" s="6"/>
      <c r="N840" s="6"/>
      <c r="O840" s="6"/>
      <c r="P840" s="6"/>
      <c r="Q840" s="6"/>
      <c r="R840" s="6"/>
      <c r="S840" s="6"/>
      <c r="T840" s="6"/>
    </row>
    <row r="841" spans="11:20" ht="13.5">
      <c r="K841" s="83"/>
      <c r="L841" s="6"/>
      <c r="M841" s="6"/>
      <c r="N841" s="6"/>
      <c r="O841" s="6"/>
      <c r="P841" s="6"/>
      <c r="Q841" s="6"/>
      <c r="R841" s="6"/>
      <c r="S841" s="6"/>
      <c r="T841" s="6"/>
    </row>
    <row r="842" spans="11:20" ht="13.5">
      <c r="K842" s="83"/>
      <c r="L842" s="6"/>
      <c r="M842" s="6"/>
      <c r="N842" s="6"/>
      <c r="O842" s="6"/>
      <c r="P842" s="6"/>
      <c r="Q842" s="6"/>
      <c r="R842" s="6"/>
      <c r="S842" s="6"/>
      <c r="T842" s="6"/>
    </row>
    <row r="843" spans="11:20" ht="13.5">
      <c r="K843" s="83"/>
      <c r="L843" s="6"/>
      <c r="M843" s="6"/>
      <c r="N843" s="6"/>
      <c r="O843" s="6"/>
      <c r="P843" s="6"/>
      <c r="Q843" s="6"/>
      <c r="R843" s="6"/>
      <c r="S843" s="6"/>
      <c r="T843" s="6"/>
    </row>
    <row r="844" spans="11:20" ht="13.5">
      <c r="K844" s="83"/>
      <c r="L844" s="6"/>
      <c r="M844" s="6"/>
      <c r="N844" s="6"/>
      <c r="O844" s="6"/>
      <c r="P844" s="6"/>
      <c r="Q844" s="6"/>
      <c r="R844" s="6"/>
      <c r="S844" s="6"/>
      <c r="T844" s="6"/>
    </row>
    <row r="845" spans="11:20" ht="13.5">
      <c r="K845" s="83"/>
      <c r="L845" s="6"/>
      <c r="M845" s="6"/>
      <c r="N845" s="6"/>
      <c r="O845" s="6"/>
      <c r="P845" s="6"/>
      <c r="Q845" s="6"/>
      <c r="R845" s="6"/>
      <c r="S845" s="6"/>
      <c r="T845" s="6"/>
    </row>
    <row r="846" spans="11:20" ht="13.5">
      <c r="K846" s="83"/>
      <c r="L846" s="6"/>
      <c r="M846" s="6"/>
      <c r="N846" s="6"/>
      <c r="O846" s="6"/>
      <c r="P846" s="6"/>
      <c r="Q846" s="6"/>
      <c r="R846" s="6"/>
      <c r="S846" s="6"/>
      <c r="T846" s="6"/>
    </row>
    <row r="847" spans="11:20" ht="13.5">
      <c r="K847" s="83"/>
      <c r="L847" s="6"/>
      <c r="M847" s="6"/>
      <c r="N847" s="6"/>
      <c r="O847" s="6"/>
      <c r="P847" s="6"/>
      <c r="Q847" s="6"/>
      <c r="R847" s="6"/>
      <c r="S847" s="6"/>
      <c r="T847" s="6"/>
    </row>
    <row r="848" spans="11:20" ht="13.5">
      <c r="K848" s="83"/>
      <c r="L848" s="6"/>
      <c r="M848" s="6"/>
      <c r="N848" s="6"/>
      <c r="O848" s="6"/>
      <c r="P848" s="6"/>
      <c r="Q848" s="6"/>
      <c r="R848" s="6"/>
      <c r="S848" s="6"/>
      <c r="T848" s="6"/>
    </row>
    <row r="849" spans="11:20" ht="13.5">
      <c r="K849" s="83"/>
      <c r="L849" s="6"/>
      <c r="M849" s="6"/>
      <c r="N849" s="6"/>
      <c r="O849" s="6"/>
      <c r="P849" s="6"/>
      <c r="Q849" s="6"/>
      <c r="R849" s="6"/>
      <c r="S849" s="6"/>
      <c r="T849" s="6"/>
    </row>
    <row r="850" spans="11:20" ht="13.5">
      <c r="K850" s="83"/>
      <c r="L850" s="6"/>
      <c r="M850" s="6"/>
      <c r="N850" s="6"/>
      <c r="O850" s="6"/>
      <c r="P850" s="6"/>
      <c r="Q850" s="6"/>
      <c r="R850" s="6"/>
      <c r="S850" s="6"/>
      <c r="T850" s="6"/>
    </row>
    <row r="851" spans="11:20" ht="13.5">
      <c r="K851" s="83"/>
      <c r="L851" s="6"/>
      <c r="M851" s="6"/>
      <c r="N851" s="6"/>
      <c r="O851" s="6"/>
      <c r="P851" s="6"/>
      <c r="Q851" s="6"/>
      <c r="R851" s="6"/>
      <c r="S851" s="6"/>
      <c r="T851" s="6"/>
    </row>
    <row r="852" spans="11:20" ht="13.5">
      <c r="K852" s="83"/>
      <c r="L852" s="6"/>
      <c r="M852" s="6"/>
      <c r="N852" s="6"/>
      <c r="O852" s="6"/>
      <c r="P852" s="6"/>
      <c r="Q852" s="6"/>
      <c r="R852" s="6"/>
      <c r="S852" s="6"/>
      <c r="T852" s="6"/>
    </row>
    <row r="853" spans="11:20" ht="13.5">
      <c r="K853" s="83"/>
      <c r="L853" s="6"/>
      <c r="M853" s="6"/>
      <c r="N853" s="6"/>
      <c r="O853" s="6"/>
      <c r="P853" s="6"/>
      <c r="Q853" s="6"/>
      <c r="R853" s="6"/>
      <c r="S853" s="6"/>
      <c r="T853" s="6"/>
    </row>
    <row r="854" spans="11:20" ht="13.5">
      <c r="K854" s="83"/>
      <c r="L854" s="6"/>
      <c r="M854" s="6"/>
      <c r="N854" s="6"/>
      <c r="O854" s="6"/>
      <c r="P854" s="6"/>
      <c r="Q854" s="6"/>
      <c r="R854" s="6"/>
      <c r="S854" s="6"/>
      <c r="T854" s="6"/>
    </row>
    <row r="855" spans="11:20" ht="13.5">
      <c r="K855" s="83"/>
      <c r="L855" s="6"/>
      <c r="M855" s="6"/>
      <c r="N855" s="6"/>
      <c r="O855" s="6"/>
      <c r="P855" s="6"/>
      <c r="Q855" s="6"/>
      <c r="R855" s="6"/>
      <c r="S855" s="6"/>
      <c r="T855" s="6"/>
    </row>
    <row r="856" spans="11:20" ht="13.5">
      <c r="K856" s="83"/>
      <c r="L856" s="6"/>
      <c r="M856" s="6"/>
      <c r="N856" s="6"/>
      <c r="O856" s="6"/>
      <c r="P856" s="6"/>
      <c r="Q856" s="6"/>
      <c r="R856" s="6"/>
      <c r="S856" s="6"/>
      <c r="T856" s="6"/>
    </row>
    <row r="857" spans="11:20" ht="13.5">
      <c r="K857" s="83"/>
      <c r="L857" s="6"/>
      <c r="M857" s="6"/>
      <c r="N857" s="6"/>
      <c r="O857" s="6"/>
      <c r="P857" s="6"/>
      <c r="Q857" s="6"/>
      <c r="R857" s="6"/>
      <c r="S857" s="6"/>
      <c r="T857" s="6"/>
    </row>
    <row r="858" spans="11:20" ht="13.5">
      <c r="K858" s="83"/>
      <c r="L858" s="6"/>
      <c r="M858" s="6"/>
      <c r="N858" s="6"/>
      <c r="O858" s="6"/>
      <c r="P858" s="6"/>
      <c r="Q858" s="6"/>
      <c r="R858" s="6"/>
      <c r="S858" s="6"/>
      <c r="T858" s="6"/>
    </row>
    <row r="859" spans="11:20" ht="13.5">
      <c r="K859" s="83"/>
      <c r="L859" s="6"/>
      <c r="M859" s="6"/>
      <c r="N859" s="6"/>
      <c r="O859" s="6"/>
      <c r="P859" s="6"/>
      <c r="Q859" s="6"/>
      <c r="R859" s="6"/>
      <c r="S859" s="6"/>
      <c r="T859" s="6"/>
    </row>
    <row r="860" spans="11:20" ht="13.5">
      <c r="K860" s="83"/>
      <c r="L860" s="6"/>
      <c r="M860" s="6"/>
      <c r="N860" s="6"/>
      <c r="O860" s="6"/>
      <c r="P860" s="6"/>
      <c r="Q860" s="6"/>
      <c r="R860" s="6"/>
      <c r="S860" s="6"/>
      <c r="T860" s="6"/>
    </row>
    <row r="861" spans="11:20" ht="13.5">
      <c r="K861" s="83"/>
      <c r="L861" s="6"/>
      <c r="M861" s="6"/>
      <c r="N861" s="6"/>
      <c r="O861" s="6"/>
      <c r="P861" s="6"/>
      <c r="Q861" s="6"/>
      <c r="R861" s="6"/>
      <c r="S861" s="6"/>
      <c r="T861" s="6"/>
    </row>
    <row r="862" spans="11:20" ht="13.5">
      <c r="K862" s="83"/>
      <c r="L862" s="6"/>
      <c r="M862" s="6"/>
      <c r="N862" s="6"/>
      <c r="O862" s="6"/>
      <c r="P862" s="6"/>
      <c r="Q862" s="6"/>
      <c r="R862" s="6"/>
      <c r="S862" s="6"/>
      <c r="T862" s="6"/>
    </row>
    <row r="863" spans="11:20" ht="13.5">
      <c r="K863" s="83"/>
      <c r="L863" s="6"/>
      <c r="M863" s="6"/>
      <c r="N863" s="6"/>
      <c r="O863" s="6"/>
      <c r="P863" s="6"/>
      <c r="Q863" s="6"/>
      <c r="R863" s="6"/>
      <c r="S863" s="6"/>
      <c r="T863" s="6"/>
    </row>
    <row r="864" spans="11:20" ht="13.5">
      <c r="K864" s="83"/>
      <c r="L864" s="6"/>
      <c r="M864" s="6"/>
      <c r="N864" s="6"/>
      <c r="O864" s="6"/>
      <c r="P864" s="6"/>
      <c r="Q864" s="6"/>
      <c r="R864" s="6"/>
      <c r="S864" s="6"/>
      <c r="T864" s="6"/>
    </row>
    <row r="865" spans="11:20" ht="13.5">
      <c r="K865" s="83"/>
      <c r="L865" s="6"/>
      <c r="M865" s="6"/>
      <c r="N865" s="6"/>
      <c r="O865" s="6"/>
      <c r="P865" s="6"/>
      <c r="Q865" s="6"/>
      <c r="R865" s="6"/>
      <c r="S865" s="6"/>
      <c r="T865" s="6"/>
    </row>
    <row r="866" spans="11:20" ht="13.5">
      <c r="K866" s="83"/>
      <c r="L866" s="6"/>
      <c r="M866" s="6"/>
      <c r="N866" s="6"/>
      <c r="O866" s="6"/>
      <c r="P866" s="6"/>
      <c r="Q866" s="6"/>
      <c r="R866" s="6"/>
      <c r="S866" s="6"/>
      <c r="T866" s="6"/>
    </row>
    <row r="867" spans="11:20" ht="13.5">
      <c r="K867" s="83"/>
      <c r="L867" s="6"/>
      <c r="M867" s="6"/>
      <c r="N867" s="6"/>
      <c r="O867" s="6"/>
      <c r="P867" s="6"/>
      <c r="Q867" s="6"/>
      <c r="R867" s="6"/>
      <c r="S867" s="6"/>
      <c r="T867" s="6"/>
    </row>
    <row r="868" spans="11:20" ht="13.5">
      <c r="K868" s="83"/>
      <c r="L868" s="6"/>
      <c r="M868" s="6"/>
      <c r="N868" s="6"/>
      <c r="O868" s="6"/>
      <c r="P868" s="6"/>
      <c r="Q868" s="6"/>
      <c r="R868" s="6"/>
      <c r="S868" s="6"/>
      <c r="T868" s="6"/>
    </row>
    <row r="869" spans="11:20" ht="13.5">
      <c r="K869" s="83"/>
      <c r="L869" s="6"/>
      <c r="M869" s="6"/>
      <c r="N869" s="6"/>
      <c r="O869" s="6"/>
      <c r="P869" s="6"/>
      <c r="Q869" s="6"/>
      <c r="R869" s="6"/>
      <c r="S869" s="6"/>
      <c r="T869" s="6"/>
    </row>
    <row r="870" spans="11:20" ht="13.5">
      <c r="K870" s="83"/>
      <c r="L870" s="6"/>
      <c r="M870" s="6"/>
      <c r="N870" s="6"/>
      <c r="O870" s="6"/>
      <c r="P870" s="6"/>
      <c r="Q870" s="6"/>
      <c r="R870" s="6"/>
      <c r="S870" s="6"/>
      <c r="T870" s="6"/>
    </row>
    <row r="871" spans="11:20" ht="13.5">
      <c r="K871" s="83"/>
      <c r="L871" s="6"/>
      <c r="M871" s="6"/>
      <c r="N871" s="6"/>
      <c r="O871" s="6"/>
      <c r="P871" s="6"/>
      <c r="Q871" s="6"/>
      <c r="R871" s="6"/>
      <c r="S871" s="6"/>
      <c r="T871" s="6"/>
    </row>
    <row r="872" spans="11:20" ht="13.5">
      <c r="K872" s="83"/>
      <c r="L872" s="6"/>
      <c r="M872" s="6"/>
      <c r="N872" s="6"/>
      <c r="O872" s="6"/>
      <c r="P872" s="6"/>
      <c r="Q872" s="6"/>
      <c r="R872" s="6"/>
      <c r="S872" s="6"/>
      <c r="T872" s="6"/>
    </row>
    <row r="873" spans="11:20" ht="13.5">
      <c r="K873" s="83"/>
      <c r="L873" s="6"/>
      <c r="M873" s="6"/>
      <c r="N873" s="6"/>
      <c r="O873" s="6"/>
      <c r="P873" s="6"/>
      <c r="Q873" s="6"/>
      <c r="R873" s="6"/>
      <c r="S873" s="6"/>
      <c r="T873" s="6"/>
    </row>
    <row r="874" spans="11:20" ht="13.5">
      <c r="K874" s="83"/>
      <c r="L874" s="6"/>
      <c r="M874" s="6"/>
      <c r="N874" s="6"/>
      <c r="O874" s="6"/>
      <c r="P874" s="6"/>
      <c r="Q874" s="6"/>
      <c r="R874" s="6"/>
      <c r="S874" s="6"/>
      <c r="T874" s="6"/>
    </row>
    <row r="875" spans="11:20" ht="13.5">
      <c r="K875" s="83"/>
      <c r="L875" s="6"/>
      <c r="M875" s="6"/>
      <c r="N875" s="6"/>
      <c r="O875" s="6"/>
      <c r="P875" s="6"/>
      <c r="Q875" s="6"/>
      <c r="R875" s="6"/>
      <c r="S875" s="6"/>
      <c r="T875" s="6"/>
    </row>
    <row r="876" spans="11:20" ht="13.5">
      <c r="K876" s="83"/>
      <c r="L876" s="6"/>
      <c r="M876" s="6"/>
      <c r="N876" s="6"/>
      <c r="O876" s="6"/>
      <c r="P876" s="6"/>
      <c r="Q876" s="6"/>
      <c r="R876" s="6"/>
      <c r="S876" s="6"/>
      <c r="T876" s="6"/>
    </row>
    <row r="877" spans="11:20" ht="13.5">
      <c r="K877" s="83"/>
      <c r="L877" s="6"/>
      <c r="M877" s="6"/>
      <c r="N877" s="6"/>
      <c r="O877" s="6"/>
      <c r="P877" s="6"/>
      <c r="Q877" s="6"/>
      <c r="R877" s="6"/>
      <c r="S877" s="6"/>
      <c r="T877" s="6"/>
    </row>
    <row r="878" spans="11:20" ht="13.5">
      <c r="K878" s="83"/>
      <c r="L878" s="6"/>
      <c r="M878" s="6"/>
      <c r="N878" s="6"/>
      <c r="O878" s="6"/>
      <c r="P878" s="6"/>
      <c r="Q878" s="6"/>
      <c r="R878" s="6"/>
      <c r="S878" s="6"/>
      <c r="T878" s="6"/>
    </row>
    <row r="879" spans="11:20" ht="13.5">
      <c r="K879" s="83"/>
      <c r="L879" s="6"/>
      <c r="M879" s="6"/>
      <c r="N879" s="6"/>
      <c r="O879" s="6"/>
      <c r="P879" s="6"/>
      <c r="Q879" s="6"/>
      <c r="R879" s="6"/>
      <c r="S879" s="6"/>
      <c r="T879" s="6"/>
    </row>
    <row r="880" spans="11:20" ht="13.5">
      <c r="K880" s="83"/>
      <c r="L880" s="6"/>
      <c r="M880" s="6"/>
      <c r="N880" s="6"/>
      <c r="O880" s="6"/>
      <c r="P880" s="6"/>
      <c r="Q880" s="6"/>
      <c r="R880" s="6"/>
      <c r="S880" s="6"/>
      <c r="T880" s="6"/>
    </row>
    <row r="881" spans="11:20" ht="13.5">
      <c r="K881" s="83"/>
      <c r="L881" s="6"/>
      <c r="M881" s="6"/>
      <c r="N881" s="6"/>
      <c r="O881" s="6"/>
      <c r="P881" s="6"/>
      <c r="Q881" s="6"/>
      <c r="R881" s="6"/>
      <c r="S881" s="6"/>
      <c r="T881" s="6"/>
    </row>
    <row r="882" spans="11:20" ht="13.5">
      <c r="K882" s="83"/>
      <c r="L882" s="6"/>
      <c r="M882" s="6"/>
      <c r="N882" s="6"/>
      <c r="O882" s="6"/>
      <c r="P882" s="6"/>
      <c r="Q882" s="6"/>
      <c r="R882" s="6"/>
      <c r="S882" s="6"/>
      <c r="T882" s="6"/>
    </row>
    <row r="883" spans="11:20" ht="13.5">
      <c r="K883" s="83"/>
      <c r="L883" s="6"/>
      <c r="M883" s="6"/>
      <c r="N883" s="6"/>
      <c r="O883" s="6"/>
      <c r="P883" s="6"/>
      <c r="Q883" s="6"/>
      <c r="R883" s="6"/>
      <c r="S883" s="6"/>
      <c r="T883" s="6"/>
    </row>
    <row r="884" spans="11:20" ht="13.5">
      <c r="K884" s="83"/>
      <c r="L884" s="6"/>
      <c r="M884" s="6"/>
      <c r="N884" s="6"/>
      <c r="O884" s="6"/>
      <c r="P884" s="6"/>
      <c r="Q884" s="6"/>
      <c r="R884" s="6"/>
      <c r="S884" s="6"/>
      <c r="T884" s="6"/>
    </row>
    <row r="885" spans="11:20" ht="13.5">
      <c r="K885" s="83"/>
      <c r="L885" s="6"/>
      <c r="M885" s="6"/>
      <c r="N885" s="6"/>
      <c r="O885" s="6"/>
      <c r="P885" s="6"/>
      <c r="Q885" s="6"/>
      <c r="R885" s="6"/>
      <c r="S885" s="6"/>
      <c r="T885" s="6"/>
    </row>
    <row r="886" spans="11:20" ht="13.5">
      <c r="K886" s="83"/>
      <c r="L886" s="6"/>
      <c r="M886" s="6"/>
      <c r="N886" s="6"/>
      <c r="O886" s="6"/>
      <c r="P886" s="6"/>
      <c r="Q886" s="6"/>
      <c r="R886" s="6"/>
      <c r="S886" s="6"/>
      <c r="T886" s="6"/>
    </row>
    <row r="887" spans="11:20" ht="13.5">
      <c r="K887" s="83"/>
      <c r="L887" s="6"/>
      <c r="M887" s="6"/>
      <c r="N887" s="6"/>
      <c r="O887" s="6"/>
      <c r="P887" s="6"/>
      <c r="Q887" s="6"/>
      <c r="R887" s="6"/>
      <c r="S887" s="6"/>
      <c r="T887" s="6"/>
    </row>
    <row r="888" spans="11:20" ht="13.5">
      <c r="K888" s="83"/>
      <c r="L888" s="6"/>
      <c r="M888" s="6"/>
      <c r="N888" s="6"/>
      <c r="O888" s="6"/>
      <c r="P888" s="6"/>
      <c r="Q888" s="6"/>
      <c r="R888" s="6"/>
      <c r="S888" s="6"/>
      <c r="T888" s="6"/>
    </row>
    <row r="889" spans="11:20" ht="13.5">
      <c r="K889" s="83"/>
      <c r="L889" s="6"/>
      <c r="M889" s="6"/>
      <c r="N889" s="6"/>
      <c r="O889" s="6"/>
      <c r="P889" s="6"/>
      <c r="Q889" s="6"/>
      <c r="R889" s="6"/>
      <c r="S889" s="6"/>
      <c r="T889" s="6"/>
    </row>
    <row r="890" ht="13.5">
      <c r="K890" s="83"/>
    </row>
    <row r="891" ht="13.5">
      <c r="K891" s="83"/>
    </row>
    <row r="892" ht="13.5">
      <c r="K892" s="83"/>
    </row>
    <row r="893" ht="13.5">
      <c r="K893" s="83"/>
    </row>
    <row r="894" ht="13.5">
      <c r="K894" s="83"/>
    </row>
    <row r="895" ht="13.5">
      <c r="K895" s="83"/>
    </row>
    <row r="896" ht="13.5">
      <c r="K896" s="83"/>
    </row>
    <row r="897" ht="13.5">
      <c r="K897" s="83"/>
    </row>
    <row r="898" ht="13.5">
      <c r="K898" s="83"/>
    </row>
    <row r="899" ht="13.5">
      <c r="K899" s="83"/>
    </row>
    <row r="900" ht="13.5">
      <c r="K900" s="83"/>
    </row>
    <row r="901" ht="13.5">
      <c r="K901" s="83"/>
    </row>
    <row r="902" ht="13.5">
      <c r="K902" s="83"/>
    </row>
    <row r="903" ht="13.5">
      <c r="K903" s="83"/>
    </row>
    <row r="904" ht="13.5">
      <c r="K904" s="83"/>
    </row>
    <row r="905" ht="13.5">
      <c r="K905" s="83"/>
    </row>
    <row r="906" ht="13.5">
      <c r="K906" s="83"/>
    </row>
    <row r="907" ht="13.5">
      <c r="K907" s="83"/>
    </row>
    <row r="908" ht="13.5">
      <c r="K908" s="83"/>
    </row>
    <row r="909" ht="13.5">
      <c r="K909" s="83"/>
    </row>
    <row r="910" ht="13.5">
      <c r="K910" s="83"/>
    </row>
    <row r="911" ht="13.5">
      <c r="K911" s="83"/>
    </row>
    <row r="912" ht="13.5">
      <c r="K912" s="83"/>
    </row>
    <row r="913" ht="13.5">
      <c r="K913" s="83"/>
    </row>
    <row r="914" ht="13.5">
      <c r="K914" s="83"/>
    </row>
    <row r="915" ht="13.5">
      <c r="K915" s="83"/>
    </row>
    <row r="916" ht="13.5">
      <c r="K916" s="83"/>
    </row>
    <row r="917" ht="13.5">
      <c r="K917" s="83"/>
    </row>
    <row r="918" ht="13.5">
      <c r="K918" s="83"/>
    </row>
    <row r="919" ht="13.5">
      <c r="K919" s="83"/>
    </row>
    <row r="920" ht="13.5">
      <c r="K920" s="83"/>
    </row>
    <row r="921" ht="13.5">
      <c r="K921" s="83"/>
    </row>
    <row r="922" ht="13.5">
      <c r="K922" s="83"/>
    </row>
    <row r="923" ht="13.5">
      <c r="K923" s="83"/>
    </row>
    <row r="924" ht="13.5">
      <c r="K924" s="83"/>
    </row>
    <row r="925" ht="13.5">
      <c r="K925" s="83"/>
    </row>
    <row r="926" ht="13.5">
      <c r="K926" s="83"/>
    </row>
    <row r="927" ht="13.5">
      <c r="K927" s="83"/>
    </row>
    <row r="928" ht="13.5">
      <c r="K928" s="83"/>
    </row>
    <row r="929" ht="13.5">
      <c r="K929" s="83"/>
    </row>
    <row r="930" ht="13.5">
      <c r="K930" s="83"/>
    </row>
    <row r="931" ht="13.5">
      <c r="K931" s="83"/>
    </row>
    <row r="932" ht="13.5">
      <c r="K932" s="83"/>
    </row>
    <row r="933" ht="13.5">
      <c r="K933" s="83"/>
    </row>
    <row r="934" ht="13.5">
      <c r="K934" s="83"/>
    </row>
    <row r="935" ht="13.5">
      <c r="K935" s="83"/>
    </row>
    <row r="936" ht="13.5">
      <c r="K936" s="83"/>
    </row>
    <row r="937" ht="13.5">
      <c r="K937" s="83"/>
    </row>
    <row r="938" ht="13.5">
      <c r="K938" s="83"/>
    </row>
    <row r="939" ht="13.5">
      <c r="K939" s="83"/>
    </row>
    <row r="940" ht="13.5">
      <c r="K940" s="83"/>
    </row>
    <row r="941" ht="13.5">
      <c r="K941" s="83"/>
    </row>
    <row r="942" ht="13.5">
      <c r="K942" s="83"/>
    </row>
    <row r="943" ht="13.5">
      <c r="K943" s="83"/>
    </row>
    <row r="944" ht="13.5">
      <c r="K944" s="83"/>
    </row>
    <row r="945" ht="13.5">
      <c r="K945" s="83"/>
    </row>
    <row r="946" ht="13.5">
      <c r="K946" s="83"/>
    </row>
    <row r="947" ht="13.5">
      <c r="K947" s="83"/>
    </row>
    <row r="948" ht="13.5">
      <c r="K948" s="83"/>
    </row>
    <row r="949" ht="13.5">
      <c r="K949" s="83"/>
    </row>
    <row r="950" ht="13.5">
      <c r="K950" s="83"/>
    </row>
    <row r="951" ht="13.5">
      <c r="K951" s="83"/>
    </row>
    <row r="952" ht="13.5">
      <c r="K952" s="83"/>
    </row>
    <row r="953" ht="13.5">
      <c r="K953" s="83"/>
    </row>
    <row r="954" ht="13.5">
      <c r="K954" s="83"/>
    </row>
    <row r="955" ht="13.5">
      <c r="K955" s="83"/>
    </row>
    <row r="956" ht="13.5">
      <c r="K956" s="83"/>
    </row>
    <row r="957" ht="13.5">
      <c r="K957" s="83"/>
    </row>
    <row r="958" ht="13.5">
      <c r="K958" s="83"/>
    </row>
    <row r="959" ht="13.5">
      <c r="K959" s="83"/>
    </row>
    <row r="960" ht="13.5">
      <c r="K960" s="83"/>
    </row>
    <row r="961" ht="13.5">
      <c r="K961" s="83"/>
    </row>
    <row r="962" ht="13.5">
      <c r="K962" s="83"/>
    </row>
    <row r="963" ht="13.5">
      <c r="K963" s="83"/>
    </row>
    <row r="964" ht="13.5">
      <c r="K964" s="83"/>
    </row>
    <row r="965" ht="13.5">
      <c r="K965" s="83"/>
    </row>
    <row r="966" ht="13.5">
      <c r="K966" s="83"/>
    </row>
    <row r="967" ht="13.5">
      <c r="K967" s="83"/>
    </row>
    <row r="968" ht="13.5">
      <c r="K968" s="83"/>
    </row>
    <row r="969" ht="13.5">
      <c r="K969" s="83"/>
    </row>
    <row r="970" ht="13.5">
      <c r="K970" s="83"/>
    </row>
    <row r="971" ht="13.5">
      <c r="K971" s="83"/>
    </row>
    <row r="972" ht="13.5">
      <c r="K972" s="83"/>
    </row>
    <row r="973" ht="13.5">
      <c r="K973" s="83"/>
    </row>
    <row r="974" ht="13.5">
      <c r="K974" s="83"/>
    </row>
    <row r="975" ht="13.5">
      <c r="K975" s="83"/>
    </row>
    <row r="976" ht="13.5">
      <c r="K976" s="83"/>
    </row>
    <row r="977" ht="13.5">
      <c r="K977" s="83"/>
    </row>
    <row r="978" ht="13.5">
      <c r="K978" s="83"/>
    </row>
    <row r="979" ht="13.5">
      <c r="K979" s="83"/>
    </row>
    <row r="980" ht="13.5">
      <c r="K980" s="83"/>
    </row>
    <row r="981" ht="13.5">
      <c r="K981" s="83"/>
    </row>
    <row r="982" ht="13.5">
      <c r="K982" s="83"/>
    </row>
    <row r="983" ht="13.5">
      <c r="K983" s="83"/>
    </row>
    <row r="984" ht="13.5">
      <c r="K984" s="83"/>
    </row>
    <row r="985" ht="13.5">
      <c r="K985" s="83"/>
    </row>
    <row r="986" ht="13.5">
      <c r="K986" s="83"/>
    </row>
    <row r="987" ht="13.5">
      <c r="K987" s="83"/>
    </row>
    <row r="988" ht="13.5">
      <c r="K988" s="83"/>
    </row>
    <row r="989" ht="13.5">
      <c r="K989" s="83"/>
    </row>
    <row r="990" ht="13.5">
      <c r="K990" s="83"/>
    </row>
    <row r="991" ht="13.5">
      <c r="K991" s="83"/>
    </row>
    <row r="992" ht="13.5">
      <c r="K992" s="83"/>
    </row>
    <row r="993" ht="13.5">
      <c r="K993" s="83"/>
    </row>
    <row r="994" ht="13.5">
      <c r="K994" s="83"/>
    </row>
    <row r="995" ht="13.5">
      <c r="K995" s="83"/>
    </row>
    <row r="996" ht="13.5">
      <c r="K996" s="83"/>
    </row>
    <row r="997" ht="13.5">
      <c r="K997" s="83"/>
    </row>
    <row r="998" ht="13.5">
      <c r="K998" s="83"/>
    </row>
    <row r="999" ht="13.5">
      <c r="K999" s="83"/>
    </row>
    <row r="1018" spans="12:20" ht="13.5">
      <c r="L1018" s="31"/>
      <c r="M1018" s="31"/>
      <c r="N1018" s="31"/>
      <c r="O1018" s="31"/>
      <c r="P1018" s="31"/>
      <c r="Q1018" s="31"/>
      <c r="R1018" s="31"/>
      <c r="S1018" s="31"/>
      <c r="T1018" s="31"/>
    </row>
    <row r="1500" ht="13.5">
      <c r="T1500" s="32"/>
    </row>
    <row r="2935" spans="21:24" ht="13.5">
      <c r="U2935" s="48"/>
      <c r="X2935" s="88"/>
    </row>
    <row r="2942" ht="13.5">
      <c r="Y2942" s="26"/>
    </row>
    <row r="3006" ht="13.5">
      <c r="AB3006" s="26"/>
    </row>
    <row r="3019" spans="22:23" ht="13.5">
      <c r="V3019" s="31"/>
      <c r="W3019" s="31"/>
    </row>
  </sheetData>
  <sheetProtection password="E1BC" sheet="1" selectLockedCells="1" selectUnlockedCells="1"/>
  <autoFilter ref="AC1:AC5664"/>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BD30"/>
  <sheetViews>
    <sheetView workbookViewId="0" topLeftCell="A1">
      <selection activeCell="AL14" sqref="AL14:BD14"/>
    </sheetView>
  </sheetViews>
  <sheetFormatPr defaultColWidth="2.875" defaultRowHeight="15.75" customHeight="1"/>
  <cols>
    <col min="1" max="16384" width="2.875" style="140" customWidth="1"/>
  </cols>
  <sheetData>
    <row r="2" spans="2:56" ht="15.75" customHeight="1">
      <c r="B2" s="965" t="s">
        <v>807</v>
      </c>
      <c r="C2" s="965"/>
      <c r="D2" s="965"/>
      <c r="E2" s="965"/>
      <c r="F2" s="965"/>
      <c r="G2" s="963" t="str">
        <f>'印刷シート'!J27</f>
        <v>クロト・ラインダール</v>
      </c>
      <c r="H2" s="963"/>
      <c r="I2" s="963"/>
      <c r="J2" s="963"/>
      <c r="K2" s="963"/>
      <c r="L2" s="963"/>
      <c r="M2" s="963"/>
      <c r="N2" s="963"/>
      <c r="O2" s="963"/>
      <c r="P2" s="963"/>
      <c r="Q2" s="963"/>
      <c r="R2" s="963"/>
      <c r="S2" s="963"/>
      <c r="U2" s="939" t="s">
        <v>808</v>
      </c>
      <c r="V2" s="939"/>
      <c r="W2" s="939"/>
      <c r="X2" s="939"/>
      <c r="Y2" s="939"/>
      <c r="Z2" s="939"/>
      <c r="AA2" s="939"/>
      <c r="AB2" s="939"/>
      <c r="AC2" s="939"/>
      <c r="AD2" s="939"/>
      <c r="AE2" s="939"/>
      <c r="AF2" s="939"/>
      <c r="AG2" s="939"/>
      <c r="AH2" s="939"/>
      <c r="AI2" s="939"/>
      <c r="AL2" s="965" t="s">
        <v>809</v>
      </c>
      <c r="AM2" s="965"/>
      <c r="AN2" s="965"/>
      <c r="AO2" s="965"/>
      <c r="AP2" s="965"/>
      <c r="AQ2" s="965"/>
      <c r="AR2" s="963" t="str">
        <f>'印刷シート'!F76</f>
        <v>ディヴァニス</v>
      </c>
      <c r="AS2" s="963"/>
      <c r="AT2" s="963"/>
      <c r="AU2" s="963"/>
      <c r="AV2" s="963"/>
      <c r="AW2" s="963"/>
      <c r="AX2" s="963"/>
      <c r="AY2" s="963"/>
      <c r="AZ2" s="963"/>
      <c r="BA2" s="963"/>
      <c r="BB2" s="963"/>
      <c r="BC2" s="963"/>
      <c r="BD2" s="963"/>
    </row>
    <row r="3" spans="2:56" ht="15.75" customHeight="1">
      <c r="B3" s="965"/>
      <c r="C3" s="965"/>
      <c r="D3" s="965"/>
      <c r="E3" s="965"/>
      <c r="F3" s="965"/>
      <c r="G3" s="963"/>
      <c r="H3" s="963"/>
      <c r="I3" s="963"/>
      <c r="J3" s="963"/>
      <c r="K3" s="963"/>
      <c r="L3" s="963"/>
      <c r="M3" s="963"/>
      <c r="N3" s="963"/>
      <c r="O3" s="963"/>
      <c r="P3" s="963"/>
      <c r="Q3" s="963"/>
      <c r="R3" s="963"/>
      <c r="S3" s="963"/>
      <c r="U3" s="939" t="s">
        <v>810</v>
      </c>
      <c r="V3" s="939"/>
      <c r="W3" s="963" t="str">
        <f>'印刷シート'!F87</f>
        <v>原罪なき者</v>
      </c>
      <c r="X3" s="963"/>
      <c r="Y3" s="963"/>
      <c r="Z3" s="939" t="s">
        <v>811</v>
      </c>
      <c r="AA3" s="939"/>
      <c r="AB3" s="963" t="str">
        <f>'印刷シート'!F96</f>
        <v>宿命の子</v>
      </c>
      <c r="AC3" s="963"/>
      <c r="AD3" s="963"/>
      <c r="AE3" s="939" t="s">
        <v>812</v>
      </c>
      <c r="AF3" s="939"/>
      <c r="AG3" s="963" t="str">
        <f>'印刷シート'!F105</f>
        <v>友情</v>
      </c>
      <c r="AH3" s="963"/>
      <c r="AI3" s="963"/>
      <c r="AL3" s="965"/>
      <c r="AM3" s="965"/>
      <c r="AN3" s="965"/>
      <c r="AO3" s="965"/>
      <c r="AP3" s="965"/>
      <c r="AQ3" s="965"/>
      <c r="AR3" s="963"/>
      <c r="AS3" s="963"/>
      <c r="AT3" s="963"/>
      <c r="AU3" s="963"/>
      <c r="AV3" s="963"/>
      <c r="AW3" s="963"/>
      <c r="AX3" s="963"/>
      <c r="AY3" s="963"/>
      <c r="AZ3" s="963"/>
      <c r="BA3" s="963"/>
      <c r="BB3" s="963"/>
      <c r="BC3" s="963"/>
      <c r="BD3" s="963"/>
    </row>
    <row r="4" spans="2:52" ht="15.75" customHeight="1">
      <c r="B4" s="939" t="s">
        <v>813</v>
      </c>
      <c r="C4" s="939"/>
      <c r="D4" s="963" t="str">
        <f>'印刷シート'!E35</f>
        <v>クローン兵</v>
      </c>
      <c r="E4" s="963"/>
      <c r="F4" s="963"/>
      <c r="G4" s="962" t="s">
        <v>814</v>
      </c>
      <c r="H4" s="962"/>
      <c r="I4" s="962"/>
      <c r="J4" s="963" t="str">
        <f>'印刷シート'!M35</f>
        <v>14・男</v>
      </c>
      <c r="K4" s="963"/>
      <c r="L4" s="962" t="s">
        <v>815</v>
      </c>
      <c r="M4" s="962"/>
      <c r="N4" s="963" t="str">
        <f>'印刷シート'!U35</f>
        <v>兵士</v>
      </c>
      <c r="O4" s="963"/>
      <c r="P4" s="963"/>
      <c r="Q4" s="963"/>
      <c r="U4" s="939"/>
      <c r="V4" s="939"/>
      <c r="W4" s="963"/>
      <c r="X4" s="963"/>
      <c r="Y4" s="963"/>
      <c r="Z4" s="939"/>
      <c r="AA4" s="939"/>
      <c r="AB4" s="963"/>
      <c r="AC4" s="963"/>
      <c r="AD4" s="963"/>
      <c r="AE4" s="939"/>
      <c r="AF4" s="939"/>
      <c r="AG4" s="963"/>
      <c r="AH4" s="963"/>
      <c r="AI4" s="963"/>
      <c r="AL4" s="965" t="s">
        <v>816</v>
      </c>
      <c r="AM4" s="965"/>
      <c r="AN4" s="965"/>
      <c r="AO4" s="965"/>
      <c r="AP4" s="964" t="str">
        <f>'印刷シート'!Z76</f>
        <v>M</v>
      </c>
      <c r="AQ4" s="964"/>
      <c r="AR4" s="964"/>
      <c r="AS4" s="939" t="s">
        <v>157</v>
      </c>
      <c r="AT4" s="939"/>
      <c r="AU4" s="963" t="s">
        <v>845</v>
      </c>
      <c r="AV4" s="963"/>
      <c r="AW4" s="963"/>
      <c r="AX4" s="963"/>
      <c r="AY4" s="963"/>
      <c r="AZ4" s="963"/>
    </row>
    <row r="5" spans="38:52" ht="15.75" customHeight="1">
      <c r="AL5" s="965"/>
      <c r="AM5" s="965"/>
      <c r="AN5" s="965"/>
      <c r="AO5" s="965"/>
      <c r="AP5" s="964"/>
      <c r="AQ5" s="964"/>
      <c r="AR5" s="964"/>
      <c r="AS5" s="939"/>
      <c r="AT5" s="939"/>
      <c r="AU5" s="963"/>
      <c r="AV5" s="963"/>
      <c r="AW5" s="963"/>
      <c r="AX5" s="963"/>
      <c r="AY5" s="963"/>
      <c r="AZ5" s="963"/>
    </row>
    <row r="7" spans="2:56" ht="15.75" customHeight="1">
      <c r="B7" s="957" t="s">
        <v>817</v>
      </c>
      <c r="C7" s="958"/>
      <c r="D7" s="958"/>
      <c r="E7" s="958"/>
      <c r="F7" s="958"/>
      <c r="G7" s="958"/>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9"/>
      <c r="AL7" s="939" t="s">
        <v>818</v>
      </c>
      <c r="AM7" s="939"/>
      <c r="AN7" s="939"/>
      <c r="AO7" s="939"/>
      <c r="AP7" s="939"/>
      <c r="AQ7" s="939"/>
      <c r="AR7" s="939"/>
      <c r="AS7" s="939"/>
      <c r="AT7" s="939"/>
      <c r="AU7" s="939"/>
      <c r="AV7" s="939"/>
      <c r="AW7" s="939"/>
      <c r="AX7" s="939"/>
      <c r="AY7" s="939"/>
      <c r="AZ7" s="939"/>
      <c r="BA7" s="939"/>
      <c r="BB7" s="939"/>
      <c r="BC7" s="939"/>
      <c r="BD7" s="939"/>
    </row>
    <row r="8" spans="2:56" ht="15.75" customHeight="1">
      <c r="B8" s="960" t="s">
        <v>819</v>
      </c>
      <c r="C8" s="961"/>
      <c r="D8" s="953">
        <v>160</v>
      </c>
      <c r="E8" s="953"/>
      <c r="F8" s="141" t="s">
        <v>820</v>
      </c>
      <c r="G8" s="961" t="s">
        <v>821</v>
      </c>
      <c r="H8" s="961"/>
      <c r="I8" s="953">
        <v>49</v>
      </c>
      <c r="J8" s="953"/>
      <c r="K8" s="142" t="s">
        <v>822</v>
      </c>
      <c r="L8" s="962" t="s">
        <v>823</v>
      </c>
      <c r="M8" s="962"/>
      <c r="N8" s="145" t="s">
        <v>841</v>
      </c>
      <c r="O8" s="962" t="s">
        <v>824</v>
      </c>
      <c r="P8" s="962"/>
      <c r="Q8" s="145" t="s">
        <v>840</v>
      </c>
      <c r="R8" s="962" t="s">
        <v>825</v>
      </c>
      <c r="S8" s="962"/>
      <c r="T8" s="143" t="s">
        <v>826</v>
      </c>
      <c r="U8" s="939" t="s">
        <v>827</v>
      </c>
      <c r="V8" s="939"/>
      <c r="W8" s="954" t="s">
        <v>849</v>
      </c>
      <c r="X8" s="955"/>
      <c r="Y8" s="955"/>
      <c r="Z8" s="955"/>
      <c r="AA8" s="939" t="s">
        <v>828</v>
      </c>
      <c r="AB8" s="939"/>
      <c r="AC8" s="939"/>
      <c r="AD8" s="939"/>
      <c r="AE8" s="954" t="s">
        <v>162</v>
      </c>
      <c r="AF8" s="955"/>
      <c r="AG8" s="955"/>
      <c r="AH8" s="955"/>
      <c r="AI8" s="956"/>
      <c r="AJ8"/>
      <c r="AL8" s="939" t="s">
        <v>829</v>
      </c>
      <c r="AM8" s="939"/>
      <c r="AN8" s="953" t="s">
        <v>879</v>
      </c>
      <c r="AO8" s="953"/>
      <c r="AP8" s="144" t="s">
        <v>830</v>
      </c>
      <c r="AQ8" s="939" t="s">
        <v>831</v>
      </c>
      <c r="AR8" s="939"/>
      <c r="AS8" s="953" t="s">
        <v>878</v>
      </c>
      <c r="AT8" s="953"/>
      <c r="AU8" s="144" t="s">
        <v>832</v>
      </c>
      <c r="AV8" s="939" t="s">
        <v>833</v>
      </c>
      <c r="AW8" s="939"/>
      <c r="AX8" s="939"/>
      <c r="AY8" s="951" t="s">
        <v>865</v>
      </c>
      <c r="AZ8" s="952"/>
      <c r="BA8" s="952"/>
      <c r="BB8" s="952"/>
      <c r="BC8" s="952"/>
      <c r="BD8" s="952"/>
    </row>
    <row r="9" spans="2:56" ht="15.75" customHeight="1">
      <c r="B9" s="932" t="s">
        <v>842</v>
      </c>
      <c r="C9" s="924"/>
      <c r="D9" s="924"/>
      <c r="E9" s="924"/>
      <c r="F9" s="924"/>
      <c r="G9" s="924"/>
      <c r="H9" s="924"/>
      <c r="I9" s="924"/>
      <c r="J9" s="924"/>
      <c r="K9" s="924"/>
      <c r="L9" s="924"/>
      <c r="M9" s="924"/>
      <c r="N9" s="924"/>
      <c r="O9" s="924"/>
      <c r="P9" s="924"/>
      <c r="Q9" s="924"/>
      <c r="R9" s="924"/>
      <c r="S9" s="924"/>
      <c r="T9" s="924"/>
      <c r="U9" s="924"/>
      <c r="V9" s="924"/>
      <c r="W9" s="924"/>
      <c r="X9" s="924"/>
      <c r="Y9" s="924"/>
      <c r="Z9" s="924"/>
      <c r="AA9" s="924"/>
      <c r="AB9" s="924"/>
      <c r="AC9" s="924"/>
      <c r="AD9" s="924"/>
      <c r="AE9" s="924"/>
      <c r="AF9" s="924"/>
      <c r="AG9" s="924"/>
      <c r="AH9" s="924"/>
      <c r="AI9" s="925"/>
      <c r="AL9" s="946"/>
      <c r="AM9" s="946"/>
      <c r="AN9" s="946"/>
      <c r="AO9" s="946"/>
      <c r="AP9" s="946"/>
      <c r="AQ9" s="946"/>
      <c r="AR9" s="946"/>
      <c r="AS9" s="946"/>
      <c r="AT9" s="946"/>
      <c r="AU9" s="946"/>
      <c r="AV9" s="946"/>
      <c r="AW9" s="946"/>
      <c r="AX9" s="946"/>
      <c r="AY9" s="946"/>
      <c r="AZ9" s="946"/>
      <c r="BA9" s="946"/>
      <c r="BB9" s="946"/>
      <c r="BC9" s="946"/>
      <c r="BD9" s="946"/>
    </row>
    <row r="10" spans="2:56" ht="15.75" customHeight="1">
      <c r="B10" s="932" t="s">
        <v>843</v>
      </c>
      <c r="C10" s="924"/>
      <c r="D10" s="924"/>
      <c r="E10" s="924"/>
      <c r="F10" s="924"/>
      <c r="G10" s="924"/>
      <c r="H10" s="924"/>
      <c r="I10" s="924"/>
      <c r="J10" s="924"/>
      <c r="K10" s="924"/>
      <c r="L10" s="924"/>
      <c r="M10" s="924"/>
      <c r="N10" s="924"/>
      <c r="O10" s="924"/>
      <c r="P10" s="924"/>
      <c r="Q10" s="924"/>
      <c r="R10" s="924"/>
      <c r="S10" s="924"/>
      <c r="T10" s="924"/>
      <c r="U10" s="924"/>
      <c r="V10" s="924"/>
      <c r="W10" s="924"/>
      <c r="X10" s="924"/>
      <c r="Y10" s="924"/>
      <c r="Z10" s="924"/>
      <c r="AA10" s="924"/>
      <c r="AB10" s="924"/>
      <c r="AC10" s="924"/>
      <c r="AD10" s="924"/>
      <c r="AE10" s="924"/>
      <c r="AF10" s="924"/>
      <c r="AG10" s="924"/>
      <c r="AH10" s="924"/>
      <c r="AI10" s="925"/>
      <c r="AL10" s="950"/>
      <c r="AM10" s="950"/>
      <c r="AN10" s="950"/>
      <c r="AO10" s="950"/>
      <c r="AP10" s="950"/>
      <c r="AQ10" s="950"/>
      <c r="AR10" s="950"/>
      <c r="AS10" s="950"/>
      <c r="AT10" s="950"/>
      <c r="AU10" s="950"/>
      <c r="AV10" s="950"/>
      <c r="AW10" s="950"/>
      <c r="AX10" s="950"/>
      <c r="AY10" s="950"/>
      <c r="AZ10" s="950"/>
      <c r="BA10" s="950"/>
      <c r="BB10" s="950"/>
      <c r="BC10" s="950"/>
      <c r="BD10" s="950"/>
    </row>
    <row r="11" spans="2:56" ht="15.75" customHeight="1">
      <c r="B11" s="932" t="s">
        <v>844</v>
      </c>
      <c r="C11" s="924"/>
      <c r="D11" s="924"/>
      <c r="E11" s="924"/>
      <c r="F11" s="924"/>
      <c r="G11" s="924"/>
      <c r="H11" s="924"/>
      <c r="I11" s="924"/>
      <c r="J11" s="924"/>
      <c r="K11" s="924"/>
      <c r="L11" s="924"/>
      <c r="M11" s="924"/>
      <c r="N11" s="924"/>
      <c r="O11" s="924"/>
      <c r="P11" s="924"/>
      <c r="Q11" s="924"/>
      <c r="R11" s="924"/>
      <c r="S11" s="924"/>
      <c r="T11" s="924"/>
      <c r="U11" s="924"/>
      <c r="V11" s="924"/>
      <c r="W11" s="924"/>
      <c r="X11" s="924"/>
      <c r="Y11" s="924"/>
      <c r="Z11" s="924"/>
      <c r="AA11" s="924"/>
      <c r="AB11" s="924"/>
      <c r="AC11" s="924"/>
      <c r="AD11" s="924"/>
      <c r="AE11" s="924"/>
      <c r="AF11" s="924"/>
      <c r="AG11" s="924"/>
      <c r="AH11" s="924"/>
      <c r="AI11" s="925"/>
      <c r="AL11" s="950"/>
      <c r="AM11" s="950"/>
      <c r="AN11" s="950"/>
      <c r="AO11" s="950"/>
      <c r="AP11" s="950"/>
      <c r="AQ11" s="950"/>
      <c r="AR11" s="950"/>
      <c r="AS11" s="950"/>
      <c r="AT11" s="950"/>
      <c r="AU11" s="950"/>
      <c r="AV11" s="950"/>
      <c r="AW11" s="950"/>
      <c r="AX11" s="950"/>
      <c r="AY11" s="950"/>
      <c r="AZ11" s="950"/>
      <c r="BA11" s="950"/>
      <c r="BB11" s="950"/>
      <c r="BC11" s="950"/>
      <c r="BD11" s="950"/>
    </row>
    <row r="12" spans="2:56" ht="15.75" customHeight="1">
      <c r="B12" s="932"/>
      <c r="C12" s="924"/>
      <c r="D12" s="924"/>
      <c r="E12" s="924"/>
      <c r="F12" s="924"/>
      <c r="G12" s="924"/>
      <c r="H12" s="924"/>
      <c r="I12" s="924"/>
      <c r="J12" s="924"/>
      <c r="K12" s="924"/>
      <c r="L12" s="924"/>
      <c r="M12" s="924"/>
      <c r="N12" s="924"/>
      <c r="O12" s="924"/>
      <c r="P12" s="924"/>
      <c r="Q12" s="924"/>
      <c r="R12" s="924"/>
      <c r="S12" s="924"/>
      <c r="T12" s="924"/>
      <c r="U12" s="924"/>
      <c r="V12" s="924"/>
      <c r="W12" s="924"/>
      <c r="X12" s="924"/>
      <c r="Y12" s="924"/>
      <c r="Z12" s="924"/>
      <c r="AA12" s="924"/>
      <c r="AB12" s="924"/>
      <c r="AC12" s="924"/>
      <c r="AD12" s="924"/>
      <c r="AE12" s="924"/>
      <c r="AF12" s="924"/>
      <c r="AG12" s="924"/>
      <c r="AH12" s="924"/>
      <c r="AI12" s="925"/>
      <c r="AL12" s="926"/>
      <c r="AM12" s="926"/>
      <c r="AN12" s="926"/>
      <c r="AO12" s="926"/>
      <c r="AP12" s="926"/>
      <c r="AQ12" s="926"/>
      <c r="AR12" s="926"/>
      <c r="AS12" s="926"/>
      <c r="AT12" s="926"/>
      <c r="AU12" s="926"/>
      <c r="AV12" s="926"/>
      <c r="AW12" s="926"/>
      <c r="AX12" s="926"/>
      <c r="AY12" s="926"/>
      <c r="AZ12" s="926"/>
      <c r="BA12" s="926"/>
      <c r="BB12" s="926"/>
      <c r="BC12" s="926"/>
      <c r="BD12" s="926"/>
    </row>
    <row r="13" spans="2:56" ht="15.75" customHeight="1">
      <c r="B13" s="932"/>
      <c r="C13" s="924"/>
      <c r="D13" s="924"/>
      <c r="E13" s="924"/>
      <c r="F13" s="924"/>
      <c r="G13" s="924"/>
      <c r="H13" s="924"/>
      <c r="I13" s="924"/>
      <c r="J13" s="924"/>
      <c r="K13" s="924"/>
      <c r="L13" s="924"/>
      <c r="M13" s="924"/>
      <c r="N13" s="924"/>
      <c r="O13" s="924"/>
      <c r="P13" s="924"/>
      <c r="Q13" s="924"/>
      <c r="R13" s="924"/>
      <c r="S13" s="924"/>
      <c r="T13" s="924"/>
      <c r="U13" s="924"/>
      <c r="V13" s="924"/>
      <c r="W13" s="924"/>
      <c r="X13" s="924"/>
      <c r="Y13" s="924"/>
      <c r="Z13" s="924"/>
      <c r="AA13" s="924"/>
      <c r="AB13" s="924"/>
      <c r="AC13" s="924"/>
      <c r="AD13" s="924"/>
      <c r="AE13" s="924"/>
      <c r="AF13" s="924"/>
      <c r="AG13" s="924"/>
      <c r="AH13" s="924"/>
      <c r="AI13" s="925"/>
      <c r="AL13" s="926"/>
      <c r="AM13" s="926"/>
      <c r="AN13" s="926"/>
      <c r="AO13" s="926"/>
      <c r="AP13" s="926"/>
      <c r="AQ13" s="926"/>
      <c r="AR13" s="926"/>
      <c r="AS13" s="926"/>
      <c r="AT13" s="926"/>
      <c r="AU13" s="926"/>
      <c r="AV13" s="926"/>
      <c r="AW13" s="926"/>
      <c r="AX13" s="926"/>
      <c r="AY13" s="926"/>
      <c r="AZ13" s="926"/>
      <c r="BA13" s="926"/>
      <c r="BB13" s="926"/>
      <c r="BC13" s="926"/>
      <c r="BD13" s="926"/>
    </row>
    <row r="14" spans="2:56" ht="15.75" customHeight="1">
      <c r="B14" s="923"/>
      <c r="C14" s="924"/>
      <c r="D14" s="924"/>
      <c r="E14" s="924"/>
      <c r="F14" s="924"/>
      <c r="G14" s="924"/>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5"/>
      <c r="AL14" s="926"/>
      <c r="AM14" s="926"/>
      <c r="AN14" s="926"/>
      <c r="AO14" s="926"/>
      <c r="AP14" s="926"/>
      <c r="AQ14" s="926"/>
      <c r="AR14" s="926"/>
      <c r="AS14" s="926"/>
      <c r="AT14" s="926"/>
      <c r="AU14" s="926"/>
      <c r="AV14" s="926"/>
      <c r="AW14" s="926"/>
      <c r="AX14" s="926"/>
      <c r="AY14" s="926"/>
      <c r="AZ14" s="926"/>
      <c r="BA14" s="926"/>
      <c r="BB14" s="926"/>
      <c r="BC14" s="926"/>
      <c r="BD14" s="926"/>
    </row>
    <row r="15" spans="2:56" ht="15.75" customHeight="1">
      <c r="B15" s="923"/>
      <c r="C15" s="924"/>
      <c r="D15" s="924"/>
      <c r="E15" s="924"/>
      <c r="F15" s="924"/>
      <c r="G15" s="924"/>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5"/>
      <c r="AL15" s="926"/>
      <c r="AM15" s="926"/>
      <c r="AN15" s="926"/>
      <c r="AO15" s="926"/>
      <c r="AP15" s="926"/>
      <c r="AQ15" s="926"/>
      <c r="AR15" s="926"/>
      <c r="AS15" s="926"/>
      <c r="AT15" s="926"/>
      <c r="AU15" s="926"/>
      <c r="AV15" s="926"/>
      <c r="AW15" s="926"/>
      <c r="AX15" s="926"/>
      <c r="AY15" s="926"/>
      <c r="AZ15" s="926"/>
      <c r="BA15" s="926"/>
      <c r="BB15" s="926"/>
      <c r="BC15" s="926"/>
      <c r="BD15" s="926"/>
    </row>
    <row r="16" spans="2:56" ht="15.75" customHeight="1">
      <c r="B16" s="947"/>
      <c r="C16" s="948"/>
      <c r="D16" s="948"/>
      <c r="E16" s="948"/>
      <c r="F16" s="948"/>
      <c r="G16" s="948"/>
      <c r="H16" s="948"/>
      <c r="I16" s="948"/>
      <c r="J16" s="948"/>
      <c r="K16" s="948"/>
      <c r="L16" s="948"/>
      <c r="M16" s="948"/>
      <c r="N16" s="948"/>
      <c r="O16" s="948"/>
      <c r="P16" s="948"/>
      <c r="Q16" s="948"/>
      <c r="R16" s="948"/>
      <c r="S16" s="948"/>
      <c r="T16" s="948"/>
      <c r="U16" s="948"/>
      <c r="V16" s="948"/>
      <c r="W16" s="948"/>
      <c r="X16" s="948"/>
      <c r="Y16" s="948"/>
      <c r="Z16" s="948"/>
      <c r="AA16" s="948"/>
      <c r="AB16" s="948"/>
      <c r="AC16" s="948"/>
      <c r="AD16" s="948"/>
      <c r="AE16" s="948"/>
      <c r="AF16" s="948"/>
      <c r="AG16" s="948"/>
      <c r="AH16" s="948"/>
      <c r="AI16" s="949"/>
      <c r="AL16" s="930"/>
      <c r="AM16" s="930"/>
      <c r="AN16" s="930"/>
      <c r="AO16" s="930"/>
      <c r="AP16" s="930"/>
      <c r="AQ16" s="930"/>
      <c r="AR16" s="930"/>
      <c r="AS16" s="930"/>
      <c r="AT16" s="930"/>
      <c r="AU16" s="930"/>
      <c r="AV16" s="930"/>
      <c r="AW16" s="930"/>
      <c r="AX16" s="930"/>
      <c r="AY16" s="930"/>
      <c r="AZ16" s="930"/>
      <c r="BA16" s="930"/>
      <c r="BB16" s="930"/>
      <c r="BC16" s="930"/>
      <c r="BD16" s="930"/>
    </row>
    <row r="17" spans="2:56" ht="15.75" customHeight="1">
      <c r="B17" s="938" t="s">
        <v>834</v>
      </c>
      <c r="C17" s="939"/>
      <c r="D17" s="939"/>
      <c r="E17" s="939"/>
      <c r="F17" s="939"/>
      <c r="G17" s="939"/>
      <c r="H17" s="939"/>
      <c r="I17" s="939"/>
      <c r="J17" s="939"/>
      <c r="K17" s="939"/>
      <c r="L17" s="939"/>
      <c r="M17" s="939"/>
      <c r="N17" s="939"/>
      <c r="O17" s="939"/>
      <c r="P17" s="939"/>
      <c r="Q17" s="939"/>
      <c r="R17" s="939"/>
      <c r="S17" s="939"/>
      <c r="T17" s="939"/>
      <c r="U17" s="939"/>
      <c r="V17" s="939"/>
      <c r="W17" s="939"/>
      <c r="X17" s="939"/>
      <c r="Y17" s="939"/>
      <c r="Z17" s="939"/>
      <c r="AA17" s="939"/>
      <c r="AB17" s="939"/>
      <c r="AC17" s="939"/>
      <c r="AD17" s="939"/>
      <c r="AE17" s="939"/>
      <c r="AF17" s="939"/>
      <c r="AG17" s="939"/>
      <c r="AH17" s="939"/>
      <c r="AI17" s="940"/>
      <c r="AL17" s="941" t="s">
        <v>835</v>
      </c>
      <c r="AM17" s="941"/>
      <c r="AN17" s="941"/>
      <c r="AO17" s="941"/>
      <c r="AP17" s="941"/>
      <c r="AQ17" s="941"/>
      <c r="AR17" s="941"/>
      <c r="AS17" s="941"/>
      <c r="AT17" s="941"/>
      <c r="AU17" s="941"/>
      <c r="AV17" s="941"/>
      <c r="AW17" s="941"/>
      <c r="AX17" s="941"/>
      <c r="AY17" s="941"/>
      <c r="AZ17" s="941"/>
      <c r="BA17" s="941"/>
      <c r="BB17" s="941"/>
      <c r="BC17" s="941"/>
      <c r="BD17" s="941"/>
    </row>
    <row r="18" spans="2:56" ht="15.75" customHeight="1">
      <c r="B18" s="942" t="s">
        <v>872</v>
      </c>
      <c r="C18" s="943"/>
      <c r="D18" s="943"/>
      <c r="E18" s="943"/>
      <c r="F18" s="943"/>
      <c r="G18" s="943"/>
      <c r="H18" s="943"/>
      <c r="I18" s="943"/>
      <c r="J18" s="943"/>
      <c r="K18" s="943"/>
      <c r="L18" s="943"/>
      <c r="M18" s="943"/>
      <c r="N18" s="943"/>
      <c r="O18" s="943"/>
      <c r="P18" s="943"/>
      <c r="Q18" s="943"/>
      <c r="R18" s="943"/>
      <c r="S18" s="943"/>
      <c r="T18" s="943"/>
      <c r="U18" s="943"/>
      <c r="V18" s="943"/>
      <c r="W18" s="943"/>
      <c r="X18" s="943"/>
      <c r="Y18" s="943"/>
      <c r="Z18" s="943"/>
      <c r="AA18" s="943"/>
      <c r="AB18" s="943"/>
      <c r="AC18" s="943"/>
      <c r="AD18" s="943"/>
      <c r="AE18" s="943"/>
      <c r="AF18" s="943"/>
      <c r="AG18" s="943"/>
      <c r="AH18" s="943"/>
      <c r="AI18" s="944"/>
      <c r="AL18" s="945" t="s">
        <v>846</v>
      </c>
      <c r="AM18" s="946"/>
      <c r="AN18" s="946"/>
      <c r="AO18" s="946"/>
      <c r="AP18" s="946"/>
      <c r="AQ18" s="946"/>
      <c r="AR18" s="946"/>
      <c r="AS18" s="946"/>
      <c r="AT18" s="946"/>
      <c r="AU18" s="946"/>
      <c r="AV18" s="946"/>
      <c r="AW18" s="946"/>
      <c r="AX18" s="946"/>
      <c r="AY18" s="946"/>
      <c r="AZ18" s="946"/>
      <c r="BA18" s="946"/>
      <c r="BB18" s="946"/>
      <c r="BC18" s="946"/>
      <c r="BD18" s="946"/>
    </row>
    <row r="19" spans="2:56" ht="15.75" customHeight="1">
      <c r="B19" s="932" t="s">
        <v>875</v>
      </c>
      <c r="C19" s="924"/>
      <c r="D19" s="924"/>
      <c r="E19" s="924"/>
      <c r="F19" s="924"/>
      <c r="G19" s="924"/>
      <c r="H19" s="924"/>
      <c r="I19" s="924"/>
      <c r="J19" s="924"/>
      <c r="K19" s="924"/>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4"/>
      <c r="AI19" s="925"/>
      <c r="AL19" s="936"/>
      <c r="AM19" s="937"/>
      <c r="AN19" s="937"/>
      <c r="AO19" s="937"/>
      <c r="AP19" s="937"/>
      <c r="AQ19" s="937"/>
      <c r="AR19" s="937"/>
      <c r="AS19" s="937"/>
      <c r="AT19" s="937"/>
      <c r="AU19" s="937"/>
      <c r="AV19" s="937"/>
      <c r="AW19" s="937"/>
      <c r="AX19" s="937"/>
      <c r="AY19" s="937"/>
      <c r="AZ19" s="937"/>
      <c r="BA19" s="937"/>
      <c r="BB19" s="937"/>
      <c r="BC19" s="937"/>
      <c r="BD19" s="937"/>
    </row>
    <row r="20" spans="2:56" ht="15.75" customHeight="1">
      <c r="B20" s="932" t="s">
        <v>876</v>
      </c>
      <c r="C20" s="924"/>
      <c r="D20" s="924"/>
      <c r="E20" s="924"/>
      <c r="F20" s="924"/>
      <c r="G20" s="924"/>
      <c r="H20" s="924"/>
      <c r="I20" s="924"/>
      <c r="J20" s="924"/>
      <c r="K20" s="924"/>
      <c r="L20" s="924"/>
      <c r="M20" s="924"/>
      <c r="N20" s="924"/>
      <c r="O20" s="924"/>
      <c r="P20" s="924"/>
      <c r="Q20" s="924"/>
      <c r="R20" s="924"/>
      <c r="S20" s="924"/>
      <c r="T20" s="924"/>
      <c r="U20" s="924"/>
      <c r="V20" s="924"/>
      <c r="W20" s="924"/>
      <c r="X20" s="924"/>
      <c r="Y20" s="924"/>
      <c r="Z20" s="924"/>
      <c r="AA20" s="924"/>
      <c r="AB20" s="924"/>
      <c r="AC20" s="924"/>
      <c r="AD20" s="924"/>
      <c r="AE20" s="924"/>
      <c r="AF20" s="924"/>
      <c r="AG20" s="924"/>
      <c r="AH20" s="924"/>
      <c r="AI20" s="925"/>
      <c r="AL20" s="936" t="s">
        <v>869</v>
      </c>
      <c r="AM20" s="937"/>
      <c r="AN20" s="937"/>
      <c r="AO20" s="937"/>
      <c r="AP20" s="937"/>
      <c r="AQ20" s="937"/>
      <c r="AR20" s="937"/>
      <c r="AS20" s="937"/>
      <c r="AT20" s="937"/>
      <c r="AU20" s="937"/>
      <c r="AV20" s="937"/>
      <c r="AW20" s="937"/>
      <c r="AX20" s="937"/>
      <c r="AY20" s="937"/>
      <c r="AZ20" s="937"/>
      <c r="BA20" s="937"/>
      <c r="BB20" s="937"/>
      <c r="BC20" s="937"/>
      <c r="BD20" s="937"/>
    </row>
    <row r="21" spans="2:56" ht="15.75" customHeight="1">
      <c r="B21" s="932" t="s">
        <v>837</v>
      </c>
      <c r="C21" s="924"/>
      <c r="D21" s="924"/>
      <c r="E21" s="924"/>
      <c r="F21" s="924"/>
      <c r="G21" s="924"/>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5"/>
      <c r="AL21" s="936" t="s">
        <v>870</v>
      </c>
      <c r="AM21" s="937"/>
      <c r="AN21" s="937"/>
      <c r="AO21" s="937"/>
      <c r="AP21" s="937"/>
      <c r="AQ21" s="937"/>
      <c r="AR21" s="937"/>
      <c r="AS21" s="937"/>
      <c r="AT21" s="937"/>
      <c r="AU21" s="937"/>
      <c r="AV21" s="937"/>
      <c r="AW21" s="937"/>
      <c r="AX21" s="937"/>
      <c r="AY21" s="937"/>
      <c r="AZ21" s="937"/>
      <c r="BA21" s="937"/>
      <c r="BB21" s="937"/>
      <c r="BC21" s="937"/>
      <c r="BD21" s="937"/>
    </row>
    <row r="22" spans="2:56" ht="15.75" customHeight="1">
      <c r="B22" s="932" t="s">
        <v>838</v>
      </c>
      <c r="C22" s="924"/>
      <c r="D22" s="924"/>
      <c r="E22" s="924"/>
      <c r="F22" s="924"/>
      <c r="G22" s="924"/>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5"/>
      <c r="AL22" s="931" t="s">
        <v>871</v>
      </c>
      <c r="AM22" s="926"/>
      <c r="AN22" s="926"/>
      <c r="AO22" s="926"/>
      <c r="AP22" s="926"/>
      <c r="AQ22" s="926"/>
      <c r="AR22" s="926"/>
      <c r="AS22" s="926"/>
      <c r="AT22" s="926"/>
      <c r="AU22" s="926"/>
      <c r="AV22" s="926"/>
      <c r="AW22" s="926"/>
      <c r="AX22" s="926"/>
      <c r="AY22" s="926"/>
      <c r="AZ22" s="926"/>
      <c r="BA22" s="926"/>
      <c r="BB22" s="926"/>
      <c r="BC22" s="926"/>
      <c r="BD22" s="926"/>
    </row>
    <row r="23" spans="2:56" ht="15.75" customHeight="1">
      <c r="B23" s="932" t="s">
        <v>839</v>
      </c>
      <c r="C23" s="924"/>
      <c r="D23" s="924"/>
      <c r="E23" s="924"/>
      <c r="F23" s="924"/>
      <c r="G23" s="924"/>
      <c r="H23" s="924"/>
      <c r="I23" s="924"/>
      <c r="J23" s="924"/>
      <c r="K23" s="924"/>
      <c r="L23" s="924"/>
      <c r="M23" s="924"/>
      <c r="N23" s="924"/>
      <c r="O23" s="924"/>
      <c r="P23" s="924"/>
      <c r="Q23" s="924"/>
      <c r="R23" s="924"/>
      <c r="S23" s="924"/>
      <c r="T23" s="924"/>
      <c r="U23" s="924"/>
      <c r="V23" s="924"/>
      <c r="W23" s="924"/>
      <c r="X23" s="924"/>
      <c r="Y23" s="924"/>
      <c r="Z23" s="924"/>
      <c r="AA23" s="924"/>
      <c r="AB23" s="924"/>
      <c r="AC23" s="924"/>
      <c r="AD23" s="924"/>
      <c r="AE23" s="924"/>
      <c r="AF23" s="924"/>
      <c r="AG23" s="924"/>
      <c r="AH23" s="924"/>
      <c r="AI23" s="925"/>
      <c r="AL23" s="931" t="s">
        <v>873</v>
      </c>
      <c r="AM23" s="926"/>
      <c r="AN23" s="926"/>
      <c r="AO23" s="926"/>
      <c r="AP23" s="926"/>
      <c r="AQ23" s="926"/>
      <c r="AR23" s="926"/>
      <c r="AS23" s="926"/>
      <c r="AT23" s="926"/>
      <c r="AU23" s="926"/>
      <c r="AV23" s="926"/>
      <c r="AW23" s="926"/>
      <c r="AX23" s="926"/>
      <c r="AY23" s="926"/>
      <c r="AZ23" s="926"/>
      <c r="BA23" s="926"/>
      <c r="BB23" s="926"/>
      <c r="BC23" s="926"/>
      <c r="BD23" s="926"/>
    </row>
    <row r="24" spans="2:56" ht="15.75" customHeight="1">
      <c r="B24" s="933" t="s">
        <v>850</v>
      </c>
      <c r="C24" s="934"/>
      <c r="D24" s="934"/>
      <c r="E24" s="934"/>
      <c r="F24" s="934"/>
      <c r="G24" s="934"/>
      <c r="H24" s="934"/>
      <c r="I24" s="934"/>
      <c r="J24" s="934"/>
      <c r="K24" s="934"/>
      <c r="L24" s="934"/>
      <c r="M24" s="934"/>
      <c r="N24" s="934"/>
      <c r="O24" s="934"/>
      <c r="P24" s="934"/>
      <c r="Q24" s="934"/>
      <c r="R24" s="934"/>
      <c r="S24" s="934"/>
      <c r="T24" s="934"/>
      <c r="U24" s="934"/>
      <c r="V24" s="934"/>
      <c r="W24" s="934"/>
      <c r="X24" s="934"/>
      <c r="Y24" s="934"/>
      <c r="Z24" s="934"/>
      <c r="AA24" s="934"/>
      <c r="AB24" s="934"/>
      <c r="AC24" s="934"/>
      <c r="AD24" s="934"/>
      <c r="AE24" s="934"/>
      <c r="AF24" s="934"/>
      <c r="AG24" s="934"/>
      <c r="AH24" s="934"/>
      <c r="AI24" s="935"/>
      <c r="AL24" s="931" t="s">
        <v>877</v>
      </c>
      <c r="AM24" s="926"/>
      <c r="AN24" s="926"/>
      <c r="AO24" s="926"/>
      <c r="AP24" s="926"/>
      <c r="AQ24" s="926"/>
      <c r="AR24" s="926"/>
      <c r="AS24" s="926"/>
      <c r="AT24" s="926"/>
      <c r="AU24" s="926"/>
      <c r="AV24" s="926"/>
      <c r="AW24" s="926"/>
      <c r="AX24" s="926"/>
      <c r="AY24" s="926"/>
      <c r="AZ24" s="926"/>
      <c r="BA24" s="926"/>
      <c r="BB24" s="926"/>
      <c r="BC24" s="926"/>
      <c r="BD24" s="926"/>
    </row>
    <row r="25" spans="2:56" ht="15.75" customHeight="1">
      <c r="B25" s="923"/>
      <c r="C25" s="924"/>
      <c r="D25" s="924"/>
      <c r="E25" s="924"/>
      <c r="F25" s="924"/>
      <c r="G25" s="924"/>
      <c r="H25" s="924"/>
      <c r="I25" s="924"/>
      <c r="J25" s="924"/>
      <c r="K25" s="924"/>
      <c r="L25" s="924"/>
      <c r="M25" s="924"/>
      <c r="N25" s="924"/>
      <c r="O25" s="924"/>
      <c r="P25" s="924"/>
      <c r="Q25" s="924"/>
      <c r="R25" s="924"/>
      <c r="S25" s="924"/>
      <c r="T25" s="924"/>
      <c r="U25" s="924"/>
      <c r="V25" s="924"/>
      <c r="W25" s="924"/>
      <c r="X25" s="924"/>
      <c r="Y25" s="924"/>
      <c r="Z25" s="924"/>
      <c r="AA25" s="924"/>
      <c r="AB25" s="924"/>
      <c r="AC25" s="924"/>
      <c r="AD25" s="924"/>
      <c r="AE25" s="924"/>
      <c r="AF25" s="924"/>
      <c r="AG25" s="924"/>
      <c r="AH25" s="924"/>
      <c r="AI25" s="925"/>
      <c r="AL25" s="931"/>
      <c r="AM25" s="926"/>
      <c r="AN25" s="926"/>
      <c r="AO25" s="926"/>
      <c r="AP25" s="926"/>
      <c r="AQ25" s="926"/>
      <c r="AR25" s="926"/>
      <c r="AS25" s="926"/>
      <c r="AT25" s="926"/>
      <c r="AU25" s="926"/>
      <c r="AV25" s="926"/>
      <c r="AW25" s="926"/>
      <c r="AX25" s="926"/>
      <c r="AY25" s="926"/>
      <c r="AZ25" s="926"/>
      <c r="BA25" s="926"/>
      <c r="BB25" s="926"/>
      <c r="BC25" s="926"/>
      <c r="BD25" s="926"/>
    </row>
    <row r="26" spans="2:56" ht="15.75" customHeight="1">
      <c r="B26" s="923"/>
      <c r="C26" s="924"/>
      <c r="D26" s="924"/>
      <c r="E26" s="924"/>
      <c r="F26" s="924"/>
      <c r="G26" s="924"/>
      <c r="H26" s="924"/>
      <c r="I26" s="924"/>
      <c r="J26" s="924"/>
      <c r="K26" s="924"/>
      <c r="L26" s="924"/>
      <c r="M26" s="924"/>
      <c r="N26" s="924"/>
      <c r="O26" s="924"/>
      <c r="P26" s="924"/>
      <c r="Q26" s="924"/>
      <c r="R26" s="924"/>
      <c r="S26" s="924"/>
      <c r="T26" s="924"/>
      <c r="U26" s="924"/>
      <c r="V26" s="924"/>
      <c r="W26" s="924"/>
      <c r="X26" s="924"/>
      <c r="Y26" s="924"/>
      <c r="Z26" s="924"/>
      <c r="AA26" s="924"/>
      <c r="AB26" s="924"/>
      <c r="AC26" s="924"/>
      <c r="AD26" s="924"/>
      <c r="AE26" s="924"/>
      <c r="AF26" s="924"/>
      <c r="AG26" s="924"/>
      <c r="AH26" s="924"/>
      <c r="AI26" s="925"/>
      <c r="AL26" s="926"/>
      <c r="AM26" s="926"/>
      <c r="AN26" s="926"/>
      <c r="AO26" s="926"/>
      <c r="AP26" s="926"/>
      <c r="AQ26" s="926"/>
      <c r="AR26" s="926"/>
      <c r="AS26" s="926"/>
      <c r="AT26" s="926"/>
      <c r="AU26" s="926"/>
      <c r="AV26" s="926"/>
      <c r="AW26" s="926"/>
      <c r="AX26" s="926"/>
      <c r="AY26" s="926"/>
      <c r="AZ26" s="926"/>
      <c r="BA26" s="926"/>
      <c r="BB26" s="926"/>
      <c r="BC26" s="926"/>
      <c r="BD26" s="926"/>
    </row>
    <row r="27" spans="2:56" ht="15.75" customHeight="1">
      <c r="B27" s="923"/>
      <c r="C27" s="924"/>
      <c r="D27" s="924"/>
      <c r="E27" s="924"/>
      <c r="F27" s="924"/>
      <c r="G27" s="924"/>
      <c r="H27" s="924"/>
      <c r="I27" s="924"/>
      <c r="J27" s="924"/>
      <c r="K27" s="924"/>
      <c r="L27" s="924"/>
      <c r="M27" s="924"/>
      <c r="N27" s="924"/>
      <c r="O27" s="924"/>
      <c r="P27" s="924"/>
      <c r="Q27" s="924"/>
      <c r="R27" s="924"/>
      <c r="S27" s="924"/>
      <c r="T27" s="924"/>
      <c r="U27" s="924"/>
      <c r="V27" s="924"/>
      <c r="W27" s="924"/>
      <c r="X27" s="924"/>
      <c r="Y27" s="924"/>
      <c r="Z27" s="924"/>
      <c r="AA27" s="924"/>
      <c r="AB27" s="924"/>
      <c r="AC27" s="924"/>
      <c r="AD27" s="924"/>
      <c r="AE27" s="924"/>
      <c r="AF27" s="924"/>
      <c r="AG27" s="924"/>
      <c r="AH27" s="924"/>
      <c r="AI27" s="925"/>
      <c r="AL27" s="926"/>
      <c r="AM27" s="926"/>
      <c r="AN27" s="926"/>
      <c r="AO27" s="926"/>
      <c r="AP27" s="926"/>
      <c r="AQ27" s="926"/>
      <c r="AR27" s="926"/>
      <c r="AS27" s="926"/>
      <c r="AT27" s="926"/>
      <c r="AU27" s="926"/>
      <c r="AV27" s="926"/>
      <c r="AW27" s="926"/>
      <c r="AX27" s="926"/>
      <c r="AY27" s="926"/>
      <c r="AZ27" s="926"/>
      <c r="BA27" s="926"/>
      <c r="BB27" s="926"/>
      <c r="BC27" s="926"/>
      <c r="BD27" s="926"/>
    </row>
    <row r="28" spans="2:56" ht="15.75" customHeight="1">
      <c r="B28" s="923"/>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5"/>
      <c r="AL28" s="926"/>
      <c r="AM28" s="926"/>
      <c r="AN28" s="926"/>
      <c r="AO28" s="926"/>
      <c r="AP28" s="926"/>
      <c r="AQ28" s="926"/>
      <c r="AR28" s="926"/>
      <c r="AS28" s="926"/>
      <c r="AT28" s="926"/>
      <c r="AU28" s="926"/>
      <c r="AV28" s="926"/>
      <c r="AW28" s="926"/>
      <c r="AX28" s="926"/>
      <c r="AY28" s="926"/>
      <c r="AZ28" s="926"/>
      <c r="BA28" s="926"/>
      <c r="BB28" s="926"/>
      <c r="BC28" s="926"/>
      <c r="BD28" s="926"/>
    </row>
    <row r="29" spans="2:56" ht="15.75" customHeight="1">
      <c r="B29" s="923"/>
      <c r="C29" s="924"/>
      <c r="D29" s="924"/>
      <c r="E29" s="924"/>
      <c r="F29" s="924"/>
      <c r="G29" s="924"/>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5"/>
      <c r="AL29" s="926"/>
      <c r="AM29" s="926"/>
      <c r="AN29" s="926"/>
      <c r="AO29" s="926"/>
      <c r="AP29" s="926"/>
      <c r="AQ29" s="926"/>
      <c r="AR29" s="926"/>
      <c r="AS29" s="926"/>
      <c r="AT29" s="926"/>
      <c r="AU29" s="926"/>
      <c r="AV29" s="926"/>
      <c r="AW29" s="926"/>
      <c r="AX29" s="926"/>
      <c r="AY29" s="926"/>
      <c r="AZ29" s="926"/>
      <c r="BA29" s="926"/>
      <c r="BB29" s="926"/>
      <c r="BC29" s="926"/>
      <c r="BD29" s="926"/>
    </row>
    <row r="30" spans="2:56" ht="15.75" customHeight="1">
      <c r="B30" s="927"/>
      <c r="C30" s="928"/>
      <c r="D30" s="928"/>
      <c r="E30" s="928"/>
      <c r="F30" s="928"/>
      <c r="G30" s="928"/>
      <c r="H30" s="928"/>
      <c r="I30" s="928"/>
      <c r="J30" s="928"/>
      <c r="K30" s="928"/>
      <c r="L30" s="928"/>
      <c r="M30" s="928"/>
      <c r="N30" s="928"/>
      <c r="O30" s="928"/>
      <c r="P30" s="928"/>
      <c r="Q30" s="928"/>
      <c r="R30" s="928"/>
      <c r="S30" s="928"/>
      <c r="T30" s="928"/>
      <c r="U30" s="928"/>
      <c r="V30" s="928"/>
      <c r="W30" s="928"/>
      <c r="X30" s="928"/>
      <c r="Y30" s="928"/>
      <c r="Z30" s="928"/>
      <c r="AA30" s="928"/>
      <c r="AB30" s="928"/>
      <c r="AC30" s="928"/>
      <c r="AD30" s="928"/>
      <c r="AE30" s="928"/>
      <c r="AF30" s="928"/>
      <c r="AG30" s="928"/>
      <c r="AH30" s="928"/>
      <c r="AI30" s="929"/>
      <c r="AL30" s="930"/>
      <c r="AM30" s="930"/>
      <c r="AN30" s="930"/>
      <c r="AO30" s="930"/>
      <c r="AP30" s="930"/>
      <c r="AQ30" s="930"/>
      <c r="AR30" s="930"/>
      <c r="AS30" s="930"/>
      <c r="AT30" s="930"/>
      <c r="AU30" s="930"/>
      <c r="AV30" s="930"/>
      <c r="AW30" s="930"/>
      <c r="AX30" s="930"/>
      <c r="AY30" s="930"/>
      <c r="AZ30" s="930"/>
      <c r="BA30" s="930"/>
      <c r="BB30" s="930"/>
      <c r="BC30" s="930"/>
      <c r="BD30" s="930"/>
    </row>
  </sheetData>
  <mergeCells count="84">
    <mergeCell ref="B2:F3"/>
    <mergeCell ref="G2:S3"/>
    <mergeCell ref="U2:AI2"/>
    <mergeCell ref="AL2:AQ3"/>
    <mergeCell ref="AR2:BD3"/>
    <mergeCell ref="U3:V4"/>
    <mergeCell ref="W3:Y4"/>
    <mergeCell ref="Z3:AA4"/>
    <mergeCell ref="AB3:AD4"/>
    <mergeCell ref="AE3:AF4"/>
    <mergeCell ref="AG3:AI4"/>
    <mergeCell ref="AS4:AT5"/>
    <mergeCell ref="AU4:AZ5"/>
    <mergeCell ref="AL4:AO5"/>
    <mergeCell ref="AP4:AR5"/>
    <mergeCell ref="B4:C4"/>
    <mergeCell ref="D4:F4"/>
    <mergeCell ref="G4:I4"/>
    <mergeCell ref="J4:K4"/>
    <mergeCell ref="O8:P8"/>
    <mergeCell ref="R8:S8"/>
    <mergeCell ref="U8:V8"/>
    <mergeCell ref="L4:M4"/>
    <mergeCell ref="N4:Q4"/>
    <mergeCell ref="AA8:AD8"/>
    <mergeCell ref="AE8:AI8"/>
    <mergeCell ref="AL8:AM8"/>
    <mergeCell ref="B7:AI7"/>
    <mergeCell ref="AL7:BD7"/>
    <mergeCell ref="B8:C8"/>
    <mergeCell ref="D8:E8"/>
    <mergeCell ref="G8:H8"/>
    <mergeCell ref="I8:J8"/>
    <mergeCell ref="L8:M8"/>
    <mergeCell ref="AY8:BD8"/>
    <mergeCell ref="B9:AI9"/>
    <mergeCell ref="AL9:BD9"/>
    <mergeCell ref="B10:AI10"/>
    <mergeCell ref="AL10:BD10"/>
    <mergeCell ref="AN8:AO8"/>
    <mergeCell ref="AQ8:AR8"/>
    <mergeCell ref="AS8:AT8"/>
    <mergeCell ref="AV8:AX8"/>
    <mergeCell ref="W8:Z8"/>
    <mergeCell ref="B11:AI11"/>
    <mergeCell ref="AL11:BD11"/>
    <mergeCell ref="B12:AI12"/>
    <mergeCell ref="AL12:BD12"/>
    <mergeCell ref="B13:AI13"/>
    <mergeCell ref="AL13:BD13"/>
    <mergeCell ref="B14:AI14"/>
    <mergeCell ref="AL14:BD14"/>
    <mergeCell ref="B15:AI15"/>
    <mergeCell ref="AL15:BD15"/>
    <mergeCell ref="B16:AI16"/>
    <mergeCell ref="AL16:BD16"/>
    <mergeCell ref="B17:AI17"/>
    <mergeCell ref="AL17:BD17"/>
    <mergeCell ref="B18:AI18"/>
    <mergeCell ref="AL18:BD18"/>
    <mergeCell ref="B19:AI19"/>
    <mergeCell ref="AL19:BD19"/>
    <mergeCell ref="B20:AI20"/>
    <mergeCell ref="AL20:BD20"/>
    <mergeCell ref="B21:AI21"/>
    <mergeCell ref="AL21:BD21"/>
    <mergeCell ref="B22:AI22"/>
    <mergeCell ref="AL22:BD22"/>
    <mergeCell ref="B23:AI23"/>
    <mergeCell ref="AL23:BD23"/>
    <mergeCell ref="B24:AI24"/>
    <mergeCell ref="AL24:BD24"/>
    <mergeCell ref="B25:AI25"/>
    <mergeCell ref="AL25:BD25"/>
    <mergeCell ref="B26:AI26"/>
    <mergeCell ref="AL26:BD26"/>
    <mergeCell ref="B27:AI27"/>
    <mergeCell ref="AL27:BD27"/>
    <mergeCell ref="B28:AI28"/>
    <mergeCell ref="AL28:BD28"/>
    <mergeCell ref="B29:AI29"/>
    <mergeCell ref="AL29:BD29"/>
    <mergeCell ref="B30:AI30"/>
    <mergeCell ref="AL30:BD30"/>
  </mergeCells>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7.xml><?xml version="1.0" encoding="utf-8"?>
<worksheet xmlns="http://schemas.openxmlformats.org/spreadsheetml/2006/main" xmlns:r="http://schemas.openxmlformats.org/officeDocument/2006/relationships">
  <dimension ref="A1:C11"/>
  <sheetViews>
    <sheetView zoomScalePageLayoutView="0" workbookViewId="0" topLeftCell="A1">
      <selection activeCell="B10" sqref="B10"/>
    </sheetView>
  </sheetViews>
  <sheetFormatPr defaultColWidth="9.00390625" defaultRowHeight="13.5"/>
  <cols>
    <col min="1" max="1" width="14.00390625" style="84" bestFit="1" customWidth="1"/>
    <col min="2" max="2" width="10.50390625" style="84" bestFit="1" customWidth="1"/>
    <col min="3" max="3" width="56.75390625" style="84" bestFit="1" customWidth="1"/>
    <col min="4" max="16384" width="9.00390625" style="103" customWidth="1"/>
  </cols>
  <sheetData>
    <row r="1" spans="1:3" ht="13.5">
      <c r="A1" s="85" t="s">
        <v>153</v>
      </c>
      <c r="B1" s="86" t="s">
        <v>154</v>
      </c>
      <c r="C1" s="86" t="s">
        <v>155</v>
      </c>
    </row>
    <row r="2" spans="1:3" ht="13.5">
      <c r="A2" s="85" t="s">
        <v>537</v>
      </c>
      <c r="B2" s="87">
        <v>41349</v>
      </c>
      <c r="C2" s="86" t="s">
        <v>538</v>
      </c>
    </row>
    <row r="3" spans="1:3" ht="13.5">
      <c r="A3" s="85" t="s">
        <v>458</v>
      </c>
      <c r="B3" s="87">
        <v>41350</v>
      </c>
      <c r="C3" s="86" t="s">
        <v>459</v>
      </c>
    </row>
    <row r="4" spans="1:3" ht="13.5">
      <c r="A4" s="85" t="s">
        <v>486</v>
      </c>
      <c r="B4" s="87">
        <v>41354</v>
      </c>
      <c r="C4" s="86" t="s">
        <v>459</v>
      </c>
    </row>
    <row r="5" spans="1:3" ht="13.5">
      <c r="A5" s="85" t="s">
        <v>487</v>
      </c>
      <c r="B5" s="87">
        <v>41390</v>
      </c>
      <c r="C5" s="86" t="s">
        <v>459</v>
      </c>
    </row>
    <row r="6" spans="1:3" ht="13.5">
      <c r="A6" s="85" t="s">
        <v>533</v>
      </c>
      <c r="B6" s="87">
        <v>41454</v>
      </c>
      <c r="C6" s="86" t="s">
        <v>488</v>
      </c>
    </row>
    <row r="7" spans="1:3" ht="13.5">
      <c r="A7" s="85" t="s">
        <v>535</v>
      </c>
      <c r="B7" s="87">
        <v>41475</v>
      </c>
      <c r="C7" s="86" t="s">
        <v>534</v>
      </c>
    </row>
    <row r="8" spans="1:3" ht="13.5">
      <c r="A8" s="85" t="s">
        <v>539</v>
      </c>
      <c r="B8" s="87">
        <v>41487</v>
      </c>
      <c r="C8" s="86" t="s">
        <v>536</v>
      </c>
    </row>
    <row r="9" spans="1:3" ht="13.5">
      <c r="A9" s="85" t="s">
        <v>547</v>
      </c>
      <c r="B9" s="87">
        <v>41492</v>
      </c>
      <c r="C9" s="86" t="s">
        <v>548</v>
      </c>
    </row>
    <row r="10" spans="1:3" ht="13.5">
      <c r="A10" s="135"/>
      <c r="B10" s="136"/>
      <c r="C10" s="137"/>
    </row>
    <row r="11" ht="13.5">
      <c r="A11" s="84" t="s">
        <v>156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culloss</dc:creator>
  <cp:keywords/>
  <dc:description/>
  <cp:lastModifiedBy>shimoda</cp:lastModifiedBy>
  <cp:lastPrinted>2013-03-21T14:30:28Z</cp:lastPrinted>
  <dcterms:created xsi:type="dcterms:W3CDTF">2008-05-06T14:32:12Z</dcterms:created>
  <dcterms:modified xsi:type="dcterms:W3CDTF">2013-11-03T12:33:41Z</dcterms:modified>
  <cp:category/>
  <cp:version/>
  <cp:contentType/>
  <cp:contentStatus/>
</cp:coreProperties>
</file>